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lassification" sheetId="1" r:id="rId3"/>
    <sheet state="visible" name="Correlation Matrix" sheetId="2" r:id="rId4"/>
    <sheet state="visible" name="Statistics" sheetId="3" r:id="rId5"/>
    <sheet state="visible" name="ER-stats"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E67">
      <text>
        <t xml:space="preserve">check again
</t>
      </text>
    </comment>
    <comment authorId="0" ref="J135">
      <text>
        <t xml:space="preserve">Classification / class predictor
	-Erwan RENAUDO</t>
      </text>
    </comment>
    <comment authorId="0" ref="J115">
      <text>
        <t xml:space="preserve">There is a similarity measure so we could compare actions ...
	-Erwan RENAUDO</t>
      </text>
    </comment>
    <comment authorId="0" ref="H115">
      <text>
        <t xml:space="preserve">Joint values
	-Erwan RENAUDO</t>
      </text>
    </comment>
    <comment authorId="0" ref="E1">
      <text>
        <t xml:space="preserve">As in the previous survey, I mention that we restrict the survey only to those models which have an application in robotics. Do we still keep this restriction? Otherwise we have to motivate the study differently and as for now the central theme is "action representations in robotics" (and no other fields, as we are roboticists); anyways, this will not be part of the taxonomy as I do not consider it as a relevant aspect, ok?
	-Philipp Zech</t>
      </text>
    </comment>
    <comment authorId="0" ref="X3">
      <text>
        <t xml:space="preserve">See "Methods" comment.
	-Erwan RENAUDO</t>
      </text>
    </comment>
    <comment authorId="0" ref="W3">
      <text>
        <t xml:space="preserve">This comment explains that this column is quite self-explanatory. Thus, no more information will be provided to fill the column.
	-Erwan RENAUDO</t>
      </text>
    </comment>
    <comment authorId="0" ref="V3">
      <text>
        <t xml:space="preserve">Is the model purely mathematical, fitting some theoretical criteria ?
	-Erwan RENAUDO</t>
      </text>
    </comment>
    <comment authorId="0" ref="V3">
      <text>
        <t xml:space="preserve">Is the model willing to reproduce certain brains structures ?
	-Erwan RENAUDO</t>
      </text>
    </comment>
  </commentList>
</comments>
</file>

<file path=xl/sharedStrings.xml><?xml version="1.0" encoding="utf-8"?>
<sst xmlns="http://schemas.openxmlformats.org/spreadsheetml/2006/main" count="4750" uniqueCount="1095">
  <si>
    <t>Action model</t>
  </si>
  <si>
    <t>Development</t>
  </si>
  <si>
    <t>Computational Model</t>
  </si>
  <si>
    <t>Perception</t>
  </si>
  <si>
    <t>Motivation</t>
  </si>
  <si>
    <t>Acquisition</t>
  </si>
  <si>
    <t>Prediction</t>
  </si>
  <si>
    <t>Exploitation</t>
  </si>
  <si>
    <t>Learning</t>
  </si>
  <si>
    <t>extrinsic</t>
  </si>
  <si>
    <t>intrinsic</t>
  </si>
  <si>
    <t>not specified</t>
  </si>
  <si>
    <t>Demonstration</t>
  </si>
  <si>
    <t>Exploration</t>
  </si>
  <si>
    <t>Language</t>
  </si>
  <si>
    <t>Ground truth</t>
  </si>
  <si>
    <t>Hard coded</t>
  </si>
  <si>
    <t>combination</t>
  </si>
  <si>
    <t>optimization</t>
  </si>
  <si>
    <t>inference</t>
  </si>
  <si>
    <t>classification</t>
  </si>
  <si>
    <t>regression</t>
  </si>
  <si>
    <t>Planning</t>
  </si>
  <si>
    <t>Single-/Multi-step prediction</t>
  </si>
  <si>
    <t>Effect prediction</t>
  </si>
  <si>
    <t>Recognition</t>
  </si>
  <si>
    <t>online</t>
  </si>
  <si>
    <t>Representation</t>
  </si>
  <si>
    <t>offline</t>
  </si>
  <si>
    <t>Effect</t>
  </si>
  <si>
    <t>Formulation</t>
  </si>
  <si>
    <t>Training</t>
  </si>
  <si>
    <t>Evaluation</t>
  </si>
  <si>
    <t>Perspective</t>
  </si>
  <si>
    <t>Stimuli</t>
  </si>
  <si>
    <t>Selective Attention</t>
  </si>
  <si>
    <t>Granularity</t>
  </si>
  <si>
    <t>Abstraction</t>
  </si>
  <si>
    <t>Competition</t>
  </si>
  <si>
    <t>Sequencing</t>
  </si>
  <si>
    <t>Generalization</t>
  </si>
  <si>
    <t>Discretization</t>
  </si>
  <si>
    <t>Grounding</t>
  </si>
  <si>
    <t>Associativity</t>
  </si>
  <si>
    <t>Correspondence</t>
  </si>
  <si>
    <t>limb</t>
  </si>
  <si>
    <t>agent</t>
  </si>
  <si>
    <t>observer</t>
  </si>
  <si>
    <t>extroceptive</t>
  </si>
  <si>
    <t>proprioceptive</t>
  </si>
  <si>
    <t>both</t>
  </si>
  <si>
    <t>yes</t>
  </si>
  <si>
    <t>no</t>
  </si>
  <si>
    <t>global</t>
  </si>
  <si>
    <t>meso</t>
  </si>
  <si>
    <t>local</t>
  </si>
  <si>
    <t>atomic</t>
  </si>
  <si>
    <t>compound</t>
  </si>
  <si>
    <t>categorical</t>
  </si>
  <si>
    <t>continuous</t>
  </si>
  <si>
    <t>unidirectional</t>
  </si>
  <si>
    <t>bidirectional</t>
  </si>
  <si>
    <t>environment</t>
  </si>
  <si>
    <t>body</t>
  </si>
  <si>
    <t>mathematical</t>
  </si>
  <si>
    <t>biomimetic</t>
  </si>
  <si>
    <t>unsupervised</t>
  </si>
  <si>
    <t>self-supervised</t>
  </si>
  <si>
    <t>semi-supervised</t>
  </si>
  <si>
    <t>supervised</t>
  </si>
  <si>
    <t>Combination</t>
  </si>
  <si>
    <t>Virtual Reality</t>
  </si>
  <si>
    <t>Simulation</t>
  </si>
  <si>
    <t>Real Robot</t>
  </si>
  <si>
    <t>Benchmark</t>
  </si>
  <si>
    <t>Implementation</t>
  </si>
  <si>
    <t>Title</t>
  </si>
  <si>
    <t>Author</t>
  </si>
  <si>
    <t xml:space="preserve">Benchmark </t>
  </si>
  <si>
    <t>Link</t>
  </si>
  <si>
    <t>Year</t>
  </si>
  <si>
    <t>Effect Correspondence</t>
  </si>
  <si>
    <t>Method</t>
  </si>
  <si>
    <t>Features</t>
  </si>
  <si>
    <t>Cite as (generated from doi.org)</t>
  </si>
  <si>
    <t>Datasets</t>
  </si>
  <si>
    <t>Actions</t>
  </si>
  <si>
    <t xml:space="preserve">Date Added </t>
  </si>
  <si>
    <t>Teaching new tricks to a robot learning to solve a task by imitation</t>
  </si>
  <si>
    <t>Acosta et al.</t>
  </si>
  <si>
    <t>https://doi.org/10.1109/RAMECH.2010.5513180</t>
  </si>
  <si>
    <t>Forward and Inverse Models, FSM</t>
  </si>
  <si>
    <t>marker poses</t>
  </si>
  <si>
    <t>Acosta_Calderon_2010</t>
  </si>
  <si>
    <t>pick and place</t>
  </si>
  <si>
    <t>Aug 2018</t>
  </si>
  <si>
    <t>Toward a library of manipulation actions based on semantic object-action relations</t>
  </si>
  <si>
    <t>Aein et al.</t>
  </si>
  <si>
    <t>https://doi.org/10.1109/IROS.2013.6697011</t>
  </si>
  <si>
    <t>SEC, FSM, DMP</t>
  </si>
  <si>
    <t>object and gripper poses</t>
  </si>
  <si>
    <t>Aein_2013</t>
  </si>
  <si>
    <t>pushing, reaching, grasping, hiding</t>
  </si>
  <si>
    <t>Action recognition by employing combined directional motion history and energy images</t>
  </si>
  <si>
    <t>Ahad et al.</t>
  </si>
  <si>
    <t>https://doi.org/10.1109/CVPRW.2010.5543160</t>
  </si>
  <si>
    <t>NN</t>
  </si>
  <si>
    <t>cartesian moments, energy templates</t>
  </si>
  <si>
    <t>Ahad_2010</t>
  </si>
  <si>
    <t>wave, bend, hug, jump</t>
  </si>
  <si>
    <t>Variable silhouette energy image representations for recognizing human actions</t>
  </si>
  <si>
    <t>Ahmad &amp; Lee</t>
  </si>
  <si>
    <t>https://doi.org/10.1016/j.imavis.2009.09.018</t>
  </si>
  <si>
    <t>MCSVM</t>
  </si>
  <si>
    <t>silhouette images and shape</t>
  </si>
  <si>
    <t>Ahmad_2010</t>
  </si>
  <si>
    <t>KTH, FBG</t>
  </si>
  <si>
    <t>Learning symbolic representations of actions from human demonstrations</t>
  </si>
  <si>
    <t>Ahmadzadeh et al.</t>
  </si>
  <si>
    <t>https://doi.org/10.1109/ICRA.2015.7139728</t>
  </si>
  <si>
    <t>DMPs, Visuospatial Skill Learning</t>
  </si>
  <si>
    <t>trajectories, object motions</t>
  </si>
  <si>
    <t>Ahmadzadeh_2015</t>
  </si>
  <si>
    <t>pull, push</t>
  </si>
  <si>
    <t>Enriched manipulation action semantics for robot execution of time constrained tasks</t>
  </si>
  <si>
    <t>Aksoy et al.</t>
  </si>
  <si>
    <t>https://doi.org/10.1109/HUMANOIDS.2016.7803262</t>
  </si>
  <si>
    <t>MMM, SEC</t>
  </si>
  <si>
    <t>object and body poses</t>
  </si>
  <si>
    <t>Aksoy_2016a</t>
  </si>
  <si>
    <t>manipulation, interaction</t>
  </si>
  <si>
    <t>Structural bootstrapping at the sensorimotor level for the fast acquisition of action knowledge for cognitive robots</t>
  </si>
  <si>
    <t>https://doi.org/10.1109/DevLrn.2013.6652537</t>
  </si>
  <si>
    <t>SEC, DMP, Structural Bootstrapping</t>
  </si>
  <si>
    <t>object and hand poses</t>
  </si>
  <si>
    <t>Aksoy_2013</t>
  </si>
  <si>
    <t>cutting, stirring, chopping</t>
  </si>
  <si>
    <t>Semantic Decomposition and Recognition of Long and Complex Manipulation Action Sequences</t>
  </si>
  <si>
    <t>https://doi.org/10.1007/s11263-016-0956-8</t>
  </si>
  <si>
    <t>SEC, Similarity Matching</t>
  </si>
  <si>
    <t>depth, color</t>
  </si>
  <si>
    <t>Aksoy_2016b</t>
  </si>
  <si>
    <t>ManiAc</t>
  </si>
  <si>
    <t>Deep Feature-Action Processing with Mixture of Updates</t>
  </si>
  <si>
    <t>Altahhan</t>
  </si>
  <si>
    <t>https://doi.org/10.1007/978-3-319-26561-2_1</t>
  </si>
  <si>
    <t>PCA, Actor-Critic</t>
  </si>
  <si>
    <t>RGB images</t>
  </si>
  <si>
    <t>Altahhan_2015</t>
  </si>
  <si>
    <t>homing</t>
  </si>
  <si>
    <t>Learning Invariant Sensorimotor Behaviors: A Developmental Approach to Imitation Mechanisms</t>
  </si>
  <si>
    <t>Andry et al.</t>
  </si>
  <si>
    <t>https://doi.org/10.1177/105971230401200203</t>
  </si>
  <si>
    <t>NF, DS, SOM</t>
  </si>
  <si>
    <t>joint configurations</t>
  </si>
  <si>
    <t>Andry_2004</t>
  </si>
  <si>
    <t>pointing, navigation, gestures</t>
  </si>
  <si>
    <t>Perceiving Objects and Movements to Generate Actions on a Humanoid Robot</t>
  </si>
  <si>
    <t>Asfour et al.</t>
  </si>
  <si>
    <t>https://doi.org/10.1007/978-0-387-75523-6_4</t>
  </si>
  <si>
    <t>Particle filter, HMM, Clustering</t>
  </si>
  <si>
    <t>invariant object features, affordances</t>
  </si>
  <si>
    <t>Asfour_2008</t>
  </si>
  <si>
    <t>reaching, grasping, placing</t>
  </si>
  <si>
    <t>Demonstration, Exploration</t>
  </si>
  <si>
    <t>Human sensorimotor learning for humanoid robot skill synthesis</t>
  </si>
  <si>
    <t>Babic et al.</t>
  </si>
  <si>
    <t>https://doi.org/10.1177/1059712311411112</t>
  </si>
  <si>
    <t>RBF network</t>
  </si>
  <si>
    <t>Babi__2011</t>
  </si>
  <si>
    <t>reaching</t>
  </si>
  <si>
    <t>Constraint-based movement representation grounded in geometric features</t>
  </si>
  <si>
    <t>Bartls et al.</t>
  </si>
  <si>
    <t>https://doi.org/10.1109/HUMANOIDS.2013.7030027</t>
  </si>
  <si>
    <t>Task functions</t>
  </si>
  <si>
    <t>points, lines, planes</t>
  </si>
  <si>
    <t>Bartels_2013</t>
  </si>
  <si>
    <t>making pancake</t>
  </si>
  <si>
    <t>Representing robot/environment interactions using probabilities: the "beam in the bin" experiment</t>
  </si>
  <si>
    <t>Bessiere et al.</t>
  </si>
  <si>
    <t>https://doi.org/10.1109/FPA.1994.636093</t>
  </si>
  <si>
    <t>VR or Combination</t>
  </si>
  <si>
    <t>Probabilistic Inference</t>
  </si>
  <si>
    <t>motor command, light intensity</t>
  </si>
  <si>
    <t>Bessiere_1994</t>
  </si>
  <si>
    <t>reachability</t>
  </si>
  <si>
    <t>How iCub Learns to Imitate Use of a Tool Quickly by Recycling the Past Knowledge Learnt During Drawing</t>
  </si>
  <si>
    <t>Bhat &amp; Mohan</t>
  </si>
  <si>
    <t>https://doi.org/10.1007/978-3-319-22979-9_33</t>
  </si>
  <si>
    <t>PMP, Motor imagery</t>
  </si>
  <si>
    <t>trajectory, motion shape</t>
  </si>
  <si>
    <t>Bhat_2015</t>
  </si>
  <si>
    <t>Recognizing actions with the associative self-organizing map</t>
  </si>
  <si>
    <t>Buonamente  et al.</t>
  </si>
  <si>
    <t>https://doi.org/10.1109/ICAT.2013.6684076</t>
  </si>
  <si>
    <t>ASOM</t>
  </si>
  <si>
    <t>posture vectors from movie</t>
  </si>
  <si>
    <t>Buonamente_2013</t>
  </si>
  <si>
    <t>IXMAS</t>
  </si>
  <si>
    <t>Learning actions from human-robot dialogues</t>
  </si>
  <si>
    <t>Cantrell et al.</t>
  </si>
  <si>
    <t>https://doi.org/10.1109/ROMAN.2011.6005199</t>
  </si>
  <si>
    <t>Dependency Parsing, NN</t>
  </si>
  <si>
    <t>language</t>
  </si>
  <si>
    <t>Cantrell_2011</t>
  </si>
  <si>
    <t>following</t>
  </si>
  <si>
    <t>An Efficient Approach for Multi-view Human Action Recognition Based on Bag-of-Key-Poses</t>
  </si>
  <si>
    <t>Chaaraoui et al.</t>
  </si>
  <si>
    <t>https://doi.org/10.1007/978-3-642-34014-7_3</t>
  </si>
  <si>
    <t>k-Means, NN</t>
  </si>
  <si>
    <t>center of mass, euclidean distance, bag of key poses</t>
  </si>
  <si>
    <t>Chaaraoui_2012</t>
  </si>
  <si>
    <t>MuHAVi</t>
  </si>
  <si>
    <t>Towards a Conceptual Representation of Actions</t>
  </si>
  <si>
    <t>Chella et al.</t>
  </si>
  <si>
    <t>https://doi.org/10.1007/3-540-46238-4_29</t>
  </si>
  <si>
    <t>CS, RNN</t>
  </si>
  <si>
    <t>location, poses</t>
  </si>
  <si>
    <t>Chella_2000</t>
  </si>
  <si>
    <t>navigation</t>
  </si>
  <si>
    <t>ReadingAct RGB-D action dataset and human action recognition from local features</t>
  </si>
  <si>
    <t>Chen et al.</t>
  </si>
  <si>
    <t>https://doi.org/10.1016/j.patrec.2013.09.004</t>
  </si>
  <si>
    <t>Interest Point Detection, DTW, SVM</t>
  </si>
  <si>
    <t>2D depth and intensity images</t>
  </si>
  <si>
    <t>Chen_2014</t>
  </si>
  <si>
    <t>CAD-60, RGBD-HUDAACT, Chen_2014</t>
  </si>
  <si>
    <t>Learning of composite actions and visual categories via grounded linguistic instructions: Humanoid robot simulations</t>
  </si>
  <si>
    <t>Chuang et al.</t>
  </si>
  <si>
    <t>https://doi.org/10.1109/IJCNN.2012.6252520</t>
  </si>
  <si>
    <t>ANN</t>
  </si>
  <si>
    <t>language, RGB images</t>
  </si>
  <si>
    <t>Li_Wen_Chuang_2012</t>
  </si>
  <si>
    <t>open, close, lift, up, down, move left, right</t>
  </si>
  <si>
    <t>Platas—Integrating Planning and the Action Language Golog</t>
  </si>
  <si>
    <t>Claßen et al.</t>
  </si>
  <si>
    <t>https://doi.org/10.1007/s13218-011-0155-2</t>
  </si>
  <si>
    <t>bith</t>
  </si>
  <si>
    <t>Non- and Deterministic Planning Language</t>
  </si>
  <si>
    <t>Classen_2011</t>
  </si>
  <si>
    <t>delivering letters</t>
  </si>
  <si>
    <t>What Will You Do Next? A Cognitive Model for Understanding Others’ Intentions Based on Shared Representations</t>
  </si>
  <si>
    <t>Dindo &amp; Chella</t>
  </si>
  <si>
    <t>https://doi.org/10.1007/978-3-642-39405-8_29</t>
  </si>
  <si>
    <t>DBN</t>
  </si>
  <si>
    <t>Dindo_2013</t>
  </si>
  <si>
    <t>Hankelet-based action classification for motor intention recognition</t>
  </si>
  <si>
    <t>Dindo et al.</t>
  </si>
  <si>
    <t>https://doi.org/10.1016/j.robot.2017.04.003</t>
  </si>
  <si>
    <t>SVM</t>
  </si>
  <si>
    <t>IMU readings</t>
  </si>
  <si>
    <t>Dindo_2017</t>
  </si>
  <si>
    <t>walking</t>
  </si>
  <si>
    <t>Learn to wipe: A case study of structural bootstrapping from sensorimotor experience</t>
  </si>
  <si>
    <t>Do et al.</t>
  </si>
  <si>
    <t>https://doi.org/10.1109/ICRA.2014.6907103</t>
  </si>
  <si>
    <t>DMP, SVR</t>
  </si>
  <si>
    <t>end effector forces, vision</t>
  </si>
  <si>
    <t>Do_2014</t>
  </si>
  <si>
    <t>wiping</t>
  </si>
  <si>
    <t>Learning programs is better than learning dynamics: A programmable neural network hierarchical architecture in a multi-task scenario</t>
  </si>
  <si>
    <t>Donnarumma et al.</t>
  </si>
  <si>
    <t>https://doi.org/10.1177/1059712315609412</t>
  </si>
  <si>
    <t>HPNNA</t>
  </si>
  <si>
    <t>sonar readings</t>
  </si>
  <si>
    <t>Donnarumma_2015</t>
  </si>
  <si>
    <t>Learning a repertoire of actions with deep neural networks</t>
  </si>
  <si>
    <t>Droniou et al.</t>
  </si>
  <si>
    <t>https://doi.org/10.1109/DEVLRN.2014.6982986</t>
  </si>
  <si>
    <t>cartesian positions and velocities</t>
  </si>
  <si>
    <t>Droniou_2014</t>
  </si>
  <si>
    <t>handwriting</t>
  </si>
  <si>
    <t>Bayesian Approaches for Learning of Primitive-Based Compact Representations of Complex Human Activities</t>
  </si>
  <si>
    <t>Endres et al.</t>
  </si>
  <si>
    <t>https://doi.org/10.1007/978-3-319-25739-6_6</t>
  </si>
  <si>
    <t>PCA, ICA, Bayesian Binning</t>
  </si>
  <si>
    <t>EMG data</t>
  </si>
  <si>
    <t>Endres_2015</t>
  </si>
  <si>
    <t>TaekWonDo kicks and moves</t>
  </si>
  <si>
    <t>Probabilistic model-based imitation learning</t>
  </si>
  <si>
    <t>Englert et al.</t>
  </si>
  <si>
    <t>https://doi.org/10.1177/1059712313491614</t>
  </si>
  <si>
    <t>GP</t>
  </si>
  <si>
    <t>Englert_2013</t>
  </si>
  <si>
    <t>pendulum swing, ball hitting</t>
  </si>
  <si>
    <t>Learning to Recognize Activities from the Wrong View Point</t>
  </si>
  <si>
    <t>Farhadi &amp; Tabrizi</t>
  </si>
  <si>
    <t>https://doi.org/10.1007/978-3-540-88682-2_13</t>
  </si>
  <si>
    <t>NN Classifier, MaxMargin Clustering, PCA</t>
  </si>
  <si>
    <t>HOS, optical flow</t>
  </si>
  <si>
    <t>Farhadi_2008</t>
  </si>
  <si>
    <t>Action Recognition Using Motion Primitives and Probabilistic Edit Distance</t>
  </si>
  <si>
    <t>Fihl et al.</t>
  </si>
  <si>
    <t>https://doi.org/10.1007/11789239_39</t>
  </si>
  <si>
    <t>PCA, Probabilistic Edit Distance</t>
  </si>
  <si>
    <t>STV, 3D joint configurations, mahalanobis distance</t>
  </si>
  <si>
    <t>Fihl_2006</t>
  </si>
  <si>
    <t>arm movements</t>
  </si>
  <si>
    <t>Incremental action recognition and generalizing motion generation based on goal-directed features</t>
  </si>
  <si>
    <t>Gräve &amp; Behnke</t>
  </si>
  <si>
    <t>https://doi.org/10.1109/IROS.2012.6386116</t>
  </si>
  <si>
    <t>HMM, GPR</t>
  </si>
  <si>
    <t>Grave_2012</t>
  </si>
  <si>
    <t>grasping, pushing</t>
  </si>
  <si>
    <t>Synaptic plasticity in a recurrent neural network for versatile and adaptive behaviors of a walking robot</t>
  </si>
  <si>
    <t>Grinke et. al.</t>
  </si>
  <si>
    <t>https://doi.org/10.3389/fnbot.2015.00011</t>
  </si>
  <si>
    <t>Synaptic scaling</t>
  </si>
  <si>
    <t>terrain information, obstacle height</t>
  </si>
  <si>
    <t>Grinke_2015</t>
  </si>
  <si>
    <t>walking, avoid/climbing obstacle, escape from corner/narrow passage</t>
  </si>
  <si>
    <t>Matching Trajectories of Anatomical Landmarks Under Viewpoint, Anthropometric and Temporal Transforms</t>
  </si>
  <si>
    <t>Gritai et al.</t>
  </si>
  <si>
    <t>https://doi.org/10.1007/s11263-009-0239-8</t>
  </si>
  <si>
    <t xml:space="preserve">Trajectory Matching </t>
  </si>
  <si>
    <t>2D motions of landmarks</t>
  </si>
  <si>
    <t>Gritai_2009</t>
  </si>
  <si>
    <t>walking waving, bending</t>
  </si>
  <si>
    <t>Minimalist plans for interpreting manipulation actions</t>
  </si>
  <si>
    <t>Guha et al.</t>
  </si>
  <si>
    <t>https://doi.org/10.1109/IROS.2013.6697213</t>
  </si>
  <si>
    <t>Tracking, Planning</t>
  </si>
  <si>
    <t>gripper poses, grasp type</t>
  </si>
  <si>
    <t>Guha_2013</t>
  </si>
  <si>
    <t>UMD</t>
  </si>
  <si>
    <t>Conceptual imitation learning based on functional effects of action</t>
  </si>
  <si>
    <t>Hajimirsadeghi</t>
  </si>
  <si>
    <t>https://doi.org/10.1109/TAMD.2013.2263833</t>
  </si>
  <si>
    <t>HMM</t>
  </si>
  <si>
    <t>motion sequences</t>
  </si>
  <si>
    <t>Hajimirsadeghi_2013</t>
  </si>
  <si>
    <t>hand gestures</t>
  </si>
  <si>
    <t>Realtime manipulation planning system integrating symbolic and geometric planning under interactive dynamics siumlator</t>
  </si>
  <si>
    <t>Haneda et al.</t>
  </si>
  <si>
    <t>https://doi.org/10.1109/ICMA.2008.4798893</t>
  </si>
  <si>
    <t>Symbolic and Geometric Planning, Motor imagery</t>
  </si>
  <si>
    <t>object and robot poses</t>
  </si>
  <si>
    <t>Haneda_2008</t>
  </si>
  <si>
    <t>stacking</t>
  </si>
  <si>
    <t>Tracking in Action Space</t>
  </si>
  <si>
    <t>Herzog &amp; Krüger</t>
  </si>
  <si>
    <t>https://doi.org/10.1007/978-3-642-35749-7_8</t>
  </si>
  <si>
    <t>PHMM, BP</t>
  </si>
  <si>
    <t>edge features</t>
  </si>
  <si>
    <t>Herzog_2012</t>
  </si>
  <si>
    <t>reaching, pointing, pushing, grasping</t>
  </si>
  <si>
    <t>Coupled learning of action parameters and forward models for manipulation</t>
  </si>
  <si>
    <t>Höfer &amp; Brock</t>
  </si>
  <si>
    <t>https://doi.org/10.1109/IROS.2016.7759573</t>
  </si>
  <si>
    <t>Iterative clustering</t>
  </si>
  <si>
    <t>relational scene description</t>
  </si>
  <si>
    <t>Hofer_2016</t>
  </si>
  <si>
    <t>pushing, pulling</t>
  </si>
  <si>
    <t>Learning Causality and Intentional Actions</t>
  </si>
  <si>
    <t>Hongeng &amp; Wyatt</t>
  </si>
  <si>
    <t>https://doi.org/10.1007/978-3-540-77915-5_3</t>
  </si>
  <si>
    <t>BN</t>
  </si>
  <si>
    <t>object and gripper state, gripper-obj. and obj.-obj. relations</t>
  </si>
  <si>
    <t>Hongeng_2008</t>
  </si>
  <si>
    <t>Computational modeling of observational learning inspired by the cortical underpinnings of human primates</t>
  </si>
  <si>
    <t>Hourdakis &amp; Trahanias</t>
  </si>
  <si>
    <t>https://doi.org/10.1177/1059712312445902</t>
  </si>
  <si>
    <t>LSM, SOM, ANN</t>
  </si>
  <si>
    <t>joint confiugurations, trajectories</t>
  </si>
  <si>
    <t>Hourdakis_2012</t>
  </si>
  <si>
    <t>Seamless Integration and Coordination of Cognitive Skills in Humanoid Robots: A Deep Learning Approach</t>
  </si>
  <si>
    <t>Hwang &amp; Tani</t>
  </si>
  <si>
    <t>https://doi.org/10.1109/TCDS.2017.2714170</t>
  </si>
  <si>
    <t>Visuo-Motor Deep Dynamic Neural Network</t>
  </si>
  <si>
    <t>Hwang_2018</t>
  </si>
  <si>
    <t>reach and grasp</t>
  </si>
  <si>
    <t>Classification of human actions using pose-based features and stacked auto encoder</t>
  </si>
  <si>
    <t>Ijjina &amp; Mohan C</t>
  </si>
  <si>
    <t>https://doi.org/10.1016/j.patrec.2016.03.021</t>
  </si>
  <si>
    <t>Stacked AE</t>
  </si>
  <si>
    <t>pose data</t>
  </si>
  <si>
    <t>Ijjina_2016</t>
  </si>
  <si>
    <t>CMU MoCap, Berkeley-MHAD</t>
  </si>
  <si>
    <t>Robust Feature Extraction for Shift and Direction Invariant Action Recognition</t>
  </si>
  <si>
    <t>Jeon et al.</t>
  </si>
  <si>
    <t>https://doi.org/10.1007/978-3-319-24078-7_32</t>
  </si>
  <si>
    <t>optical flow</t>
  </si>
  <si>
    <t>Jeon_2015</t>
  </si>
  <si>
    <t>KTH</t>
  </si>
  <si>
    <t>View-Invariant Human Action Recognition Using Exemplar-Based Hidden Markov Models</t>
  </si>
  <si>
    <t>Ji &amp; Lui</t>
  </si>
  <si>
    <t>https://doi.org/10.1007/978-3-642-10817-4_8</t>
  </si>
  <si>
    <t>HMM, EM, k-Means Clustering</t>
  </si>
  <si>
    <t>3D-key poses, human silhouette, optical flow</t>
  </si>
  <si>
    <t>Ji_2009</t>
  </si>
  <si>
    <t>A New Framework for View-Invariant Human Action Recognition</t>
  </si>
  <si>
    <t>Ji et al.</t>
  </si>
  <si>
    <t>https://doi.org/10.1007/978-1-84996-329-9_4</t>
  </si>
  <si>
    <t>body key poses, contour shape features</t>
  </si>
  <si>
    <t>Ji_2010</t>
  </si>
  <si>
    <t>Study of Human Action Recognition Based on Improved Spatio-temporal Features</t>
  </si>
  <si>
    <t>https://doi.org/10.1007/s11633-014-0831-4</t>
  </si>
  <si>
    <t>3D SIFT, PDI</t>
  </si>
  <si>
    <t>Ji_2014</t>
  </si>
  <si>
    <t>Finding Actions Using Shape Flows</t>
  </si>
  <si>
    <t>Jiang &amp; Martin</t>
  </si>
  <si>
    <t>https://doi.org/10.1007/978-3-540-88688-4_21</t>
  </si>
  <si>
    <t>Template Matching</t>
  </si>
  <si>
    <t>flow lines</t>
  </si>
  <si>
    <t>Jiang_2008</t>
  </si>
  <si>
    <t>Weizmann</t>
  </si>
  <si>
    <t>Cross-View Action Recognition from Temporal Self-similarities</t>
  </si>
  <si>
    <t>Junejo et al.</t>
  </si>
  <si>
    <t>https://doi.org/10.1007/978-3-540-88688-4_22</t>
  </si>
  <si>
    <t>NNC, SVM</t>
  </si>
  <si>
    <t>EDM, SSM</t>
  </si>
  <si>
    <t>Junejo_2008</t>
  </si>
  <si>
    <t>CMU MoCap, Weizmann, IXMAS</t>
  </si>
  <si>
    <t>Transfer of Elementary Skills via Human-Robot Interaction</t>
  </si>
  <si>
    <t>Kaiser</t>
  </si>
  <si>
    <t>https://doi.org/10.1177/105971239700500303</t>
  </si>
  <si>
    <t>planning</t>
  </si>
  <si>
    <t>Kaiser_1997</t>
  </si>
  <si>
    <t>force control, peg-in-hole, docking</t>
  </si>
  <si>
    <t>Improved GLOH Approach for One-Shot Learning Human Gesture Recognition</t>
  </si>
  <si>
    <t>Karn &amp; Jiang</t>
  </si>
  <si>
    <t>https://doi.org/10.1007/978-3-319-46654-5_49</t>
  </si>
  <si>
    <t>kNN, k-Means Clustering, LD</t>
  </si>
  <si>
    <t>BOF, visual codebook, GLOH</t>
  </si>
  <si>
    <t>Karn_2016</t>
  </si>
  <si>
    <t>ChaLearn Gesture</t>
  </si>
  <si>
    <t>Natural Language Communication Between Human and Artificial Agents</t>
  </si>
  <si>
    <t>Kemke</t>
  </si>
  <si>
    <t>https://doi.org/10.1007/11802372_11</t>
  </si>
  <si>
    <t>single/multi-step prediction</t>
  </si>
  <si>
    <t>continous</t>
  </si>
  <si>
    <t>NLP, Ontologies</t>
  </si>
  <si>
    <t>poses, action verb</t>
  </si>
  <si>
    <t>Kemke_2006</t>
  </si>
  <si>
    <t>reaching, grasping, driving</t>
  </si>
  <si>
    <t>Visual object-action recognition: Inferring object affordances from human demonstration</t>
  </si>
  <si>
    <t>Kjellström et.al.</t>
  </si>
  <si>
    <t>https://doi.org/10.1016/j.cviu.2010.08.002</t>
  </si>
  <si>
    <t>effect prediction</t>
  </si>
  <si>
    <t>SVM, CRF</t>
  </si>
  <si>
    <t>HOG, hand pose</t>
  </si>
  <si>
    <t>Kjellstroem_2011</t>
  </si>
  <si>
    <t>pour, hammer, open</t>
  </si>
  <si>
    <t>Tensor Representations via Kernel Linearization for Action Recognition from 3D Skeletons</t>
  </si>
  <si>
    <t>Koniusz et al.</t>
  </si>
  <si>
    <t>https://doi.org/10.1007/978-3-319-46493-0_3</t>
  </si>
  <si>
    <t>SVM, RBF</t>
  </si>
  <si>
    <t>Koniusz_2016</t>
  </si>
  <si>
    <t>UTKinect Action, Florence3D Action, MSR-Action 3D</t>
  </si>
  <si>
    <t>Recognizing Action Primitives in Complex Actions Using Hidden Markov Models</t>
  </si>
  <si>
    <t>Krüger</t>
  </si>
  <si>
    <t>https://doi.org/10.1007/11919476_54</t>
  </si>
  <si>
    <t xml:space="preserve">not specified </t>
  </si>
  <si>
    <t>Kruger_2006</t>
  </si>
  <si>
    <t>MoPrim</t>
  </si>
  <si>
    <t>Using Hidden Markov Models for Recognizing Action Primitives in Complex Actions</t>
  </si>
  <si>
    <t>Krüger &amp; Grest</t>
  </si>
  <si>
    <t>https://doi.org/10.1007/978-3-540-73040-8_21</t>
  </si>
  <si>
    <t>poses</t>
  </si>
  <si>
    <t>Kruger_2007</t>
  </si>
  <si>
    <t>Dataset contains human one arm movements</t>
  </si>
  <si>
    <t>Tracking in object action space</t>
  </si>
  <si>
    <t xml:space="preserve">Krüger &amp; Herzog </t>
  </si>
  <si>
    <t>https://doi.org/10.1016/j.cviu.2013.02.002</t>
  </si>
  <si>
    <t>demonstration</t>
  </si>
  <si>
    <t>recognition</t>
  </si>
  <si>
    <t>PHMM, Bayes</t>
  </si>
  <si>
    <t>body-fix points</t>
  </si>
  <si>
    <t>Kruger_2013</t>
  </si>
  <si>
    <t>pointing, pouring</t>
  </si>
  <si>
    <t>custom tasks</t>
  </si>
  <si>
    <t>Object–Action Complexes: Grounded abstractions of sensory–motor processes</t>
  </si>
  <si>
    <t>Krüger et al.</t>
  </si>
  <si>
    <t>https://doi.org/10.1016/j.robot.2011.05.009</t>
  </si>
  <si>
    <t>exploration</t>
  </si>
  <si>
    <t>NN, KDE, Sampling</t>
  </si>
  <si>
    <t>co-planar contours, location, ECV</t>
  </si>
  <si>
    <t>Kruger_2011</t>
  </si>
  <si>
    <t>Learning Actions from Observations</t>
  </si>
  <si>
    <t>Kruger; D. L. Herzog; S. Baby; A. Ude; D. Kragic</t>
  </si>
  <si>
    <t>https://doi.org/10.1109/MRA.2010.936961</t>
  </si>
  <si>
    <t>ground truth</t>
  </si>
  <si>
    <t>PHMM</t>
  </si>
  <si>
    <t>motion sequences, object pose</t>
  </si>
  <si>
    <t>Kruger_2010</t>
  </si>
  <si>
    <t>move, push, rotate with arm</t>
  </si>
  <si>
    <t>An Unsupervised Framework for Action Recognition Using Actemes</t>
  </si>
  <si>
    <t>Kulkarni et al.</t>
  </si>
  <si>
    <t>https://doi.org/10.1007/978-3-642-19282-1_47</t>
  </si>
  <si>
    <t>k-Means, one-pass DP decoding, HMM</t>
  </si>
  <si>
    <t>3D Visual Hull</t>
  </si>
  <si>
    <t>Kulkarni_2011</t>
  </si>
  <si>
    <t>Action representation for planning using truth maintenance system</t>
  </si>
  <si>
    <t>Kulkarni; N. Parameswaran; R. Nagarajan</t>
  </si>
  <si>
    <t>https://doi.org/10.1109/TENCON.1989.177098</t>
  </si>
  <si>
    <t>hard coded</t>
  </si>
  <si>
    <t xml:space="preserve">Truth maintainance system
</t>
  </si>
  <si>
    <t>action symbols, states</t>
  </si>
  <si>
    <t>Kulkarni_1989</t>
  </si>
  <si>
    <t>open, stack</t>
  </si>
  <si>
    <t>New approach for action recognition using motion based features</t>
  </si>
  <si>
    <t>Kumar; P. Sivaprakash</t>
  </si>
  <si>
    <t>https://doi.org/10.1109/CICT.2013.6558292</t>
  </si>
  <si>
    <t>kNN</t>
  </si>
  <si>
    <t>key points</t>
  </si>
  <si>
    <t>Kumar_2013</t>
  </si>
  <si>
    <t>Embodiment independent manipulation through action abstraction</t>
  </si>
  <si>
    <t>Laaksonen; J. Felip; A. Morales; V. Kyrki</t>
  </si>
  <si>
    <t>https://doi.org/10.1109/ROBOT.2010.5509153</t>
  </si>
  <si>
    <t>Transfer Learning</t>
  </si>
  <si>
    <t>predefined actions</t>
  </si>
  <si>
    <t>Laaksonen_2010</t>
  </si>
  <si>
    <t>grasp, lift</t>
  </si>
  <si>
    <t>Linking language with embodied and teleological representations of action for humanoid cognition</t>
  </si>
  <si>
    <t>Lallee et al.</t>
  </si>
  <si>
    <t>https://doi.org/10.3389%2Ffnbot.2010.00008</t>
  </si>
  <si>
    <t>Selective attention</t>
  </si>
  <si>
    <t>Spikenet, Temporal segmentation, Rule engine</t>
  </si>
  <si>
    <t>visibility, moving, contact, language</t>
  </si>
  <si>
    <t>Lallee_2010</t>
  </si>
  <si>
    <t>cover, uncover</t>
  </si>
  <si>
    <t>Real-Time Biologically Inspired Action Recognition from Key Poses Using a Neuromorphic Architecture</t>
  </si>
  <si>
    <t>Layher et al.</t>
  </si>
  <si>
    <t>https://doi.org/10.3389/fnbot.2017.00013</t>
  </si>
  <si>
    <t>DCNN</t>
  </si>
  <si>
    <t>key poses</t>
  </si>
  <si>
    <t>Layher_2017</t>
  </si>
  <si>
    <t>bend, jack, jump, run, walk, skip, wave, pick up, sit , rope, push, raise, press, lunge, twist, stretch, touch</t>
  </si>
  <si>
    <t>Learning convolutional action primitives for fine-grained action recognition</t>
  </si>
  <si>
    <t>Lea et al.</t>
  </si>
  <si>
    <t>https://doi.org/10.1109/ICRA.2016.7487305</t>
  </si>
  <si>
    <t>Latent Convolutional Skip Chain CRF</t>
  </si>
  <si>
    <t>depth, positions, velocities</t>
  </si>
  <si>
    <t>Lea_2016</t>
  </si>
  <si>
    <t>50 Salads, JIGSAWS</t>
  </si>
  <si>
    <t>Robot skill discovery bases on observed data</t>
  </si>
  <si>
    <t>Lee; J. Chen</t>
  </si>
  <si>
    <t>https://doi.org/10.1109/ROBOT.1996.506569</t>
  </si>
  <si>
    <t xml:space="preserve">Multiresolution Global Comp. and Local Coop. Algorithm </t>
  </si>
  <si>
    <t>FSTM</t>
  </si>
  <si>
    <t>Lee_1996</t>
  </si>
  <si>
    <t>Salient pairwise spatio-temporal interest points for real-time activity recognition</t>
  </si>
  <si>
    <t>Liu et al.</t>
  </si>
  <si>
    <t>https://doi.org/10.1016/j.trit.2016.03.001</t>
  </si>
  <si>
    <t>Directed Graphs</t>
  </si>
  <si>
    <t>TSP, SSP</t>
  </si>
  <si>
    <t>Liu_2016</t>
  </si>
  <si>
    <t>KTH, ADLs, UT-Interaction</t>
  </si>
  <si>
    <t>Action recognition using dynamics features</t>
  </si>
  <si>
    <t>Mansur; Makihara and Yagi</t>
  </si>
  <si>
    <t>https://doi.org/10.1109/ICRA.2011.5979900</t>
  </si>
  <si>
    <t>Correspondance</t>
  </si>
  <si>
    <t>Real robot</t>
  </si>
  <si>
    <t>torque</t>
  </si>
  <si>
    <t>Mansur_2011</t>
  </si>
  <si>
    <t>walk, run, march, sit,kump forward, jump in place, hop</t>
  </si>
  <si>
    <t>Semi-supervised Learning of Action Ontology from Domain-Specific Corpora</t>
  </si>
  <si>
    <t>Markievicz et al.</t>
  </si>
  <si>
    <t>https://doi.org/10.1007/978-3-642-41947-8_16</t>
  </si>
  <si>
    <t>NLP, Ontologies, WSM</t>
  </si>
  <si>
    <t>text</t>
  </si>
  <si>
    <t>Markievicz_2013</t>
  </si>
  <si>
    <t>CHEMLAB corpus</t>
  </si>
  <si>
    <t>Grounding Action Words in the Sensorimotor Interaction with the World: Experiments with a Simulated iCub Humanoid Robot</t>
  </si>
  <si>
    <t>Marocco et al.</t>
  </si>
  <si>
    <t>https://doi.org/10.3389%2Ffnbot.2010.00007</t>
  </si>
  <si>
    <t>RNN</t>
  </si>
  <si>
    <t>joint configurations, tactile readings, language, roundness</t>
  </si>
  <si>
    <t>Marocco_2010</t>
  </si>
  <si>
    <t>crawling</t>
  </si>
  <si>
    <t>Modelling the Cortical Columnar Organisation for Topological State-Space Representation, and Action Planning</t>
  </si>
  <si>
    <t>Martinet et al.</t>
  </si>
  <si>
    <t>https://doi.org/10.1007/978-3-540-69134-1_14</t>
  </si>
  <si>
    <t>Activation-Diffusion planning</t>
  </si>
  <si>
    <t>location and orientation HP</t>
  </si>
  <si>
    <t>Martinet_2008</t>
  </si>
  <si>
    <t>Extending sensorimotor contingency theory: prediction, planning and action generation</t>
  </si>
  <si>
    <t>Maye &amp; Engl</t>
  </si>
  <si>
    <t>https://doi.org/10.1177/1059712313497975</t>
  </si>
  <si>
    <t>motor readings</t>
  </si>
  <si>
    <t>Maye_2013</t>
  </si>
  <si>
    <t>Action recognition with appearance–motion features and fast search trees</t>
  </si>
  <si>
    <t>Mikolajczyk &amp; Uemura</t>
  </si>
  <si>
    <t>https://doi.org/10.1016/j.cviu.2010.11.002</t>
  </si>
  <si>
    <t>KD-Tree</t>
  </si>
  <si>
    <t>GLOH, Hessian/Harris-Laplace, MSER</t>
  </si>
  <si>
    <t>Mikolajczyk_2011</t>
  </si>
  <si>
    <t>KTH, Weizmann</t>
  </si>
  <si>
    <t>Inference Through Embodied Simulation in Cognitive Robots</t>
  </si>
  <si>
    <t>Mohan et al.</t>
  </si>
  <si>
    <t>https://doi.org/10.1007/s12559-013-9205-4</t>
  </si>
  <si>
    <t>Growing SOM, PMP</t>
  </si>
  <si>
    <t>size, color, shape, object word</t>
  </si>
  <si>
    <t>Mohan_2013</t>
  </si>
  <si>
    <t>pushing</t>
  </si>
  <si>
    <t>Teaching Humanoids to Imitate ‘Shapes’ of Movements</t>
  </si>
  <si>
    <t>https://doi.org/10.1007/978-3-642-15822-3_31</t>
  </si>
  <si>
    <t>Direct Linear Transfrom</t>
  </si>
  <si>
    <t>lines, ciritical points</t>
  </si>
  <si>
    <t>Mohan_2010</t>
  </si>
  <si>
    <t>drawing</t>
  </si>
  <si>
    <t>Autonomous Learning of High-Level States and Actions in Continuous Environments</t>
  </si>
  <si>
    <t>Mugan &amp; Kuipers</t>
  </si>
  <si>
    <t>https://doi.org/10.1109/TAMD.2011.2160943</t>
  </si>
  <si>
    <t>RL, DBN</t>
  </si>
  <si>
    <t>object poses and velocities</t>
  </si>
  <si>
    <t>Mugan_2012</t>
  </si>
  <si>
    <t>Adaptive synthesis of dynamically feasible full-body movements for the humanoid robot HRP-2 by flexible combination of learned dynamic movement primitives</t>
  </si>
  <si>
    <t>Mukovskiy et al.</t>
  </si>
  <si>
    <t>https://doi.org/10.1016/j.robot.2017.01.010</t>
  </si>
  <si>
    <t>DMPs, Anechoic Mixing Model</t>
  </si>
  <si>
    <t>joint angle trajectories</t>
  </si>
  <si>
    <t>Mukovskiy_2017</t>
  </si>
  <si>
    <t>walking-reaching</t>
  </si>
  <si>
    <t>corr not spec</t>
  </si>
  <si>
    <t>A biomimetic approach to robot table tennis</t>
  </si>
  <si>
    <t>Mülling et al.</t>
  </si>
  <si>
    <t>https://doi.org/10.1177/1059712311419378</t>
  </si>
  <si>
    <t>FSM</t>
  </si>
  <si>
    <t>points in 3D</t>
  </si>
  <si>
    <t>M_lling_2011</t>
  </si>
  <si>
    <t>tennis strokes</t>
  </si>
  <si>
    <t>Acquisition of viewpoint representation in imitative learning from own sensory-motor experiences</t>
  </si>
  <si>
    <t>Nakajo et al.</t>
  </si>
  <si>
    <t>https://doi.org/10.1109/DEVLRN.2015.7346166</t>
  </si>
  <si>
    <t>CTRNN</t>
  </si>
  <si>
    <t>joint configurations, RGB images</t>
  </si>
  <si>
    <t>Nakajo_2015</t>
  </si>
  <si>
    <t>touching, reaching</t>
  </si>
  <si>
    <t>Graphical framework for action recognition using temporally dense STIPs</t>
  </si>
  <si>
    <t>Natarajan; P. Banerjee; F. M. Khan; R. Nevatia</t>
  </si>
  <si>
    <t>https://doi.org/10.1109/WMVC.2009.5399230</t>
  </si>
  <si>
    <t>CRFs</t>
  </si>
  <si>
    <t>temporal dense-STIP</t>
  </si>
  <si>
    <t>Natarajan_2009</t>
  </si>
  <si>
    <t>Development process of functional hierarchy for actions and motor imagery</t>
  </si>
  <si>
    <t>Nishimoto &amp; Tani</t>
  </si>
  <si>
    <t>https://doi.org/10.1109/DEVLRN.2009.5175507</t>
  </si>
  <si>
    <t>MTRNN</t>
  </si>
  <si>
    <t>joint configurations, camera angle, object pose</t>
  </si>
  <si>
    <t>Nishimoto_2009</t>
  </si>
  <si>
    <t>push, pull, touch</t>
  </si>
  <si>
    <t>Learning Multiple Goal-Directed Actions Through Self-Organization of a Dynamic Neural Network Model: A Humanoid Robot Experiment</t>
  </si>
  <si>
    <t>Nishimoto et al.</t>
  </si>
  <si>
    <t>https://doi.org/10.1177/1059712308089185</t>
  </si>
  <si>
    <t>Nishimoto_2008</t>
  </si>
  <si>
    <t>lift, move</t>
  </si>
  <si>
    <t>A generative model for developmental understanding of visuomotor experience</t>
  </si>
  <si>
    <t>Noda; K. Kawamoto; T. Hasuo; K. Sabe</t>
  </si>
  <si>
    <t>https://doi.org/10.1109/DEVLRN.2011.6037357</t>
  </si>
  <si>
    <t xml:space="preserve">appearance in the vision, motor of arm and camera </t>
  </si>
  <si>
    <t>Noda_2011</t>
  </si>
  <si>
    <t>reaching, interacting</t>
  </si>
  <si>
    <t>Acquiring hand-action models by attention point analysis</t>
  </si>
  <si>
    <t>Ogawara et al.</t>
  </si>
  <si>
    <t>https://doi.org/10.1109/ROBOT.2001.932594</t>
  </si>
  <si>
    <t>Attention Point Analysis</t>
  </si>
  <si>
    <t>object color and shape, time</t>
  </si>
  <si>
    <t>Ogawara_2001</t>
  </si>
  <si>
    <t>grasp, pick, pour, handover</t>
  </si>
  <si>
    <t>Hierarchies for Embodied Action Perception</t>
  </si>
  <si>
    <t>Ognibene</t>
  </si>
  <si>
    <t>https://doi.org//10.1007/978-3-642-39875-9_5</t>
  </si>
  <si>
    <t>object state, gripper state, motor commands</t>
  </si>
  <si>
    <t>Ognibene_2013a</t>
  </si>
  <si>
    <t>manipulation</t>
  </si>
  <si>
    <t>Exploration, Demonstration</t>
  </si>
  <si>
    <t>Learning Epistemic Actions in Model-Free Memory-Free Reinforcement Learning: Experiments with a Neuro-robotic Model</t>
  </si>
  <si>
    <t>Ognibene et al.</t>
  </si>
  <si>
    <t>https://doi.org/10.1007/978-3-642-39802-5_17</t>
  </si>
  <si>
    <t>RL, NN</t>
  </si>
  <si>
    <t>eye posture map, arm posture map</t>
  </si>
  <si>
    <t>Ognibene_2013b</t>
  </si>
  <si>
    <t>A Spiking Neural Network Model of Multi-modal Language Processing of Robot Instructions</t>
  </si>
  <si>
    <t>Panchev</t>
  </si>
  <si>
    <t>https://doi.org/10.1007/11521082_11</t>
  </si>
  <si>
    <t>Spiking Neural Network</t>
  </si>
  <si>
    <t>object features, frequency map, tactile readings</t>
  </si>
  <si>
    <t>Panchev_2005</t>
  </si>
  <si>
    <t>navigation, manipulation</t>
  </si>
  <si>
    <t>colour, shape, texture, size, position, Exploration, Language</t>
  </si>
  <si>
    <t>Comparing Hidden Markov Models and Long Short Term Memory Neural Networks for Learning Action Representations</t>
  </si>
  <si>
    <t>Panzner &amp; Cimiano</t>
  </si>
  <si>
    <t>https://doi.org/10.1007/978-3-319-51469-7_8</t>
  </si>
  <si>
    <t>HMM, LSTM</t>
  </si>
  <si>
    <t>QTC</t>
  </si>
  <si>
    <t>Panzner_2016</t>
  </si>
  <si>
    <t>jumps over, jumps on, circling, pushing</t>
  </si>
  <si>
    <t>Self-organizing neural integration of pose-motion features for human action recognition</t>
  </si>
  <si>
    <t>Parisi et al.</t>
  </si>
  <si>
    <t>https://doi.org/10.3389/fnbot.2015.00003</t>
  </si>
  <si>
    <t>SOM, GWR</t>
  </si>
  <si>
    <t>pose-motion vectors</t>
  </si>
  <si>
    <t>Parisi_2015</t>
  </si>
  <si>
    <t>standing, walking, jogging, sitting, lying down, pick up object, jump, fall down, stand up</t>
  </si>
  <si>
    <t>Learning for Goal-directed Actions using RNNPB: Developmental Change of “What to Imitate”</t>
  </si>
  <si>
    <t>Park et al.</t>
  </si>
  <si>
    <t>https://doi.org/10.1109/TCDS.2017.2679765</t>
  </si>
  <si>
    <t>RNNPB (parametric bias)</t>
  </si>
  <si>
    <t>motor commands</t>
  </si>
  <si>
    <t>Park_2017</t>
  </si>
  <si>
    <t>Learning object, grasping and manipulation activities using hierarchical HMMs</t>
  </si>
  <si>
    <t>Patel et al.</t>
  </si>
  <si>
    <t>https://doi.org/10.1007/s10514-014-9392-1</t>
  </si>
  <si>
    <t>HHMM, EM</t>
  </si>
  <si>
    <t>hand and object motion/orientation, object class</t>
  </si>
  <si>
    <t>Patel_2014</t>
  </si>
  <si>
    <t>reach, grasp, lift, place</t>
  </si>
  <si>
    <t>Do what i want, not what i did: Imitation of skills by planning sequences of actions</t>
  </si>
  <si>
    <t>Paxton et al.</t>
  </si>
  <si>
    <t>https://doi.org/10.1109/IROS.2016.7759556</t>
  </si>
  <si>
    <t>GMM</t>
  </si>
  <si>
    <t>time, gripper commands, object transforms</t>
  </si>
  <si>
    <t>Paxton_2016</t>
  </si>
  <si>
    <t>structure building</t>
  </si>
  <si>
    <t>Joint movement similarities for robust 3D action recognition using skeletal data</t>
  </si>
  <si>
    <t>Pazhoummand-Dar et al.</t>
  </si>
  <si>
    <t>https://doi.org/10.1016/j.jvcir.2015.03.002</t>
  </si>
  <si>
    <t>LCSS</t>
  </si>
  <si>
    <t>3D body skeleton</t>
  </si>
  <si>
    <t>Pazhoumand_Dar_2015</t>
  </si>
  <si>
    <t>MSR-Action 3D, HDM05</t>
  </si>
  <si>
    <t>What should I do next? Using shared representations to solve interaction problems</t>
  </si>
  <si>
    <t>Pezzulo &amp; Dindo</t>
  </si>
  <si>
    <t>https://doi.org/10.1007/s00221-011-2712-1</t>
  </si>
  <si>
    <t>movement kinematics</t>
  </si>
  <si>
    <t>Pezzulo_2011</t>
  </si>
  <si>
    <t>reach, put, turn</t>
  </si>
  <si>
    <t>Clustering of human actions using invariant body shape descriptor and dynamic time warping</t>
  </si>
  <si>
    <t>Pierobon; M. Marcon; A. Sarti; S. Tubaro</t>
  </si>
  <si>
    <t>https://doi.org/10.1109/AVSS.2005.1577237</t>
  </si>
  <si>
    <t>DTW</t>
  </si>
  <si>
    <t>3D shape descriptors</t>
  </si>
  <si>
    <t>Pierobon_2005</t>
  </si>
  <si>
    <t>pointing, crouching down, kick</t>
  </si>
  <si>
    <t>Audio-visual classification and detection of human manipulation actions</t>
  </si>
  <si>
    <t>Pieropan et al.</t>
  </si>
  <si>
    <t>https://doi.org/10.1109/IROS.2014.6942983</t>
  </si>
  <si>
    <t>poses, distances</t>
  </si>
  <si>
    <t>Pieropan_2014</t>
  </si>
  <si>
    <t>open, pour, close</t>
  </si>
  <si>
    <t>Cross-modal and scale-free action representations through enaction</t>
  </si>
  <si>
    <t>Pitti et al.</t>
  </si>
  <si>
    <t>https://doi.org/10.1016/j.neunet.2009.01.007</t>
  </si>
  <si>
    <t>RNN, STDP</t>
  </si>
  <si>
    <t>saliency maps, touch</t>
  </si>
  <si>
    <t>Pitti_2009</t>
  </si>
  <si>
    <t>grasping</t>
  </si>
  <si>
    <t>Fast action recognition using negative space features</t>
  </si>
  <si>
    <t>Rahman et al.</t>
  </si>
  <si>
    <t>https://doi.org/10.1016/j.eswa.2013.07.082</t>
  </si>
  <si>
    <t>negative space action descriptors</t>
  </si>
  <si>
    <t>Rahman_2014</t>
  </si>
  <si>
    <t>KTH, Weizmann, Fish action</t>
  </si>
  <si>
    <t>Transferring skills to humanoid robots by extracting semantic representations from observations of human activities</t>
  </si>
  <si>
    <t>Ramirez-Amaro et al.</t>
  </si>
  <si>
    <t>https://doi.org/10.1016/j.artint.2015.08.009</t>
  </si>
  <si>
    <t>Decision Tree</t>
  </si>
  <si>
    <t>color</t>
  </si>
  <si>
    <t>Ramirez_Amaro_2017</t>
  </si>
  <si>
    <t>making a pancake</t>
  </si>
  <si>
    <t>A new invariant descriptor for action recognition based on spherical harmonics</t>
  </si>
  <si>
    <t>Razzaghi et al.</t>
  </si>
  <si>
    <t>https://doi.org/10.1007/s10044-012-0274-x</t>
  </si>
  <si>
    <t>SVM, spherical harmonics</t>
  </si>
  <si>
    <t>spatio-temporal volume</t>
  </si>
  <si>
    <t>Razzaghi_2012</t>
  </si>
  <si>
    <t>KTH, Weizmann, IXMAS, Robust</t>
  </si>
  <si>
    <t>View-independent human action recognition with Volume Motion Template on single stereo camera</t>
  </si>
  <si>
    <t>Roh et al.</t>
  </si>
  <si>
    <t>https://doi.org/10.1016/j.patrec.2009.11.017</t>
  </si>
  <si>
    <t>VMT, PMT</t>
  </si>
  <si>
    <t>silhouette and depth maps</t>
  </si>
  <si>
    <t>Roh_2010</t>
  </si>
  <si>
    <t>hand movements, bowing</t>
  </si>
  <si>
    <t>A framework for heading-guided recognition of human activity</t>
  </si>
  <si>
    <t>Rosales &amp; Sclaroff</t>
  </si>
  <si>
    <t>https://doi.org/10.1016/S1077-3142(03)00096-1</t>
  </si>
  <si>
    <t>EKF, PCA, EM</t>
  </si>
  <si>
    <t>3D trajectories</t>
  </si>
  <si>
    <t>Rosales_2003</t>
  </si>
  <si>
    <t>walking, running, r.blading, biking</t>
  </si>
  <si>
    <t>Hand-Object Interaction and Precise Localization in Transitive Action Recognition</t>
  </si>
  <si>
    <t>Rosenfeld &amp; Ullman</t>
  </si>
  <si>
    <t>https://doi.org/10.1109/CRV.2016.27</t>
  </si>
  <si>
    <t>DAG-RNN, SVM</t>
  </si>
  <si>
    <t>face, hand object location probability map</t>
  </si>
  <si>
    <t>Rosenfeld_2016</t>
  </si>
  <si>
    <t>Stanford-40 Actions</t>
  </si>
  <si>
    <t>Human activity recognition in videos using a single example</t>
  </si>
  <si>
    <t>Roshtkhari &amp; Levine</t>
  </si>
  <si>
    <t>https://doi.org/10.1016/j.imavis.2013.08.005</t>
  </si>
  <si>
    <t>Similarity mapping</t>
  </si>
  <si>
    <t>HOG, SIFT</t>
  </si>
  <si>
    <t>Javan_Roshtkhari_2013</t>
  </si>
  <si>
    <t>KTH, Weizmann, MSR II</t>
  </si>
  <si>
    <t>A Multi-Scale Hierarchical Codebook Method for Human Action Recognition in Videos Using a Single Example</t>
  </si>
  <si>
    <t>Roshtkhari; M. D. Levine</t>
  </si>
  <si>
    <t>https://doi.org/10.1109/CRV.2012.32</t>
  </si>
  <si>
    <t>Bag of video words, Code book</t>
  </si>
  <si>
    <t>STV</t>
  </si>
  <si>
    <t>Roshtkhari_2012</t>
  </si>
  <si>
    <t>Learning the Consequences of Actions: Representing Effects as Feature Changes</t>
  </si>
  <si>
    <t>Rudolph et al.</t>
  </si>
  <si>
    <t>https://doi.org/10.1109/EST.2010.9</t>
  </si>
  <si>
    <t>object pose and presence</t>
  </si>
  <si>
    <t>Rudolph_2010</t>
  </si>
  <si>
    <t>can tossing, ball throwing</t>
  </si>
  <si>
    <t>Learning sequential and continuous control</t>
  </si>
  <si>
    <t>Ryan &amp; Andreae</t>
  </si>
  <si>
    <t>https://doi.org/10.1109/ANNES.1993.323019</t>
  </si>
  <si>
    <t>PP, CMAC</t>
  </si>
  <si>
    <t>position</t>
  </si>
  <si>
    <t>Ryan_1993</t>
  </si>
  <si>
    <t>Action Recognition Robust to Background Clutter by Using Stereo Vision</t>
  </si>
  <si>
    <t>Sanchez-Riera et al.</t>
  </si>
  <si>
    <t>https://doi.org/10.1007/978-3-642-33863-2_33</t>
  </si>
  <si>
    <t>k-Means, SVM</t>
  </si>
  <si>
    <t>BOW, Scene/Optical Flow</t>
  </si>
  <si>
    <t>Sanchez_Riera_2012</t>
  </si>
  <si>
    <t>Ravel</t>
  </si>
  <si>
    <t>Primitive Based Action Representation and Recognition</t>
  </si>
  <si>
    <t>Sanmohan &amp; Krüger</t>
  </si>
  <si>
    <t>https://doi.org/10.1007/978-3-642-02230-2_4</t>
  </si>
  <si>
    <t>HMM, SCFG</t>
  </si>
  <si>
    <t>trajectories</t>
  </si>
  <si>
    <t>Sanmohan_2009</t>
  </si>
  <si>
    <t>walking, grasping, pushing</t>
  </si>
  <si>
    <t>Learning Discriminative Space–Time Action Parts from Weakly Labelled Videos</t>
  </si>
  <si>
    <t>Sapienza et al.</t>
  </si>
  <si>
    <t>https://doi.org/10.1007/s11263-013-0662-8</t>
  </si>
  <si>
    <t>SVM-map</t>
  </si>
  <si>
    <t>BOF</t>
  </si>
  <si>
    <t>Sapienza_2013</t>
  </si>
  <si>
    <t>KTH, YouTube, Hollywood2, HMDB</t>
  </si>
  <si>
    <t>Encoding human actions with a frequency domain approach</t>
  </si>
  <si>
    <t>Shah et al.</t>
  </si>
  <si>
    <t>https://doi.org/10.1109/IROS.2016.7759780</t>
  </si>
  <si>
    <t>FFT, PCA, Clustering</t>
  </si>
  <si>
    <t>Shah_2016</t>
  </si>
  <si>
    <t>HDM05</t>
  </si>
  <si>
    <t>Learning Skeleton Stream Patterns with Slow Feature Analysis for Action Recognition</t>
  </si>
  <si>
    <t>Shan et al.</t>
  </si>
  <si>
    <t>https://doi.org/10.1007/978-3-319-16199-0_8</t>
  </si>
  <si>
    <t>SFA, k-Means</t>
  </si>
  <si>
    <t>skeletal joint streams</t>
  </si>
  <si>
    <t>Shan_2015</t>
  </si>
  <si>
    <t>MSR-Action 3D</t>
  </si>
  <si>
    <t>Teaching Robots New Actions through Natural Language Instructions</t>
  </si>
  <si>
    <t>She et al.</t>
  </si>
  <si>
    <t>https://doi.org/10.1109/ROMAN.2014.6926362</t>
  </si>
  <si>
    <t>NLP, Vision Graphs</t>
  </si>
  <si>
    <t>language, object poses, distances</t>
  </si>
  <si>
    <t>She_2014</t>
  </si>
  <si>
    <t>reaching, grasping</t>
  </si>
  <si>
    <t>Integration of spatial and temporal contexts for action recognition by self organizing neural networks</t>
  </si>
  <si>
    <t>Shimozaki; Y. Kuniyoshi</t>
  </si>
  <si>
    <t>https://doi.org/10.1109/IROS.2003.1249227</t>
  </si>
  <si>
    <t>SOM</t>
  </si>
  <si>
    <t>2D animation</t>
  </si>
  <si>
    <t>Shimozaki_2003</t>
  </si>
  <si>
    <t>grasp, carry, place</t>
  </si>
  <si>
    <t>Navigating mobile robots with a modular neural architecture</t>
  </si>
  <si>
    <t>Silva &amp; Ribeiro</t>
  </si>
  <si>
    <t>https://doi.org/10.1007/s00521-003-0383-y</t>
  </si>
  <si>
    <t>MNN</t>
  </si>
  <si>
    <t>robot state, world state</t>
  </si>
  <si>
    <t>Silva_2003</t>
  </si>
  <si>
    <t>Spatiotemporal representation of 3D skeleton joints-based action recognition using modified spherical harmonics</t>
  </si>
  <si>
    <t>Slaih and Chahir</t>
  </si>
  <si>
    <t>https://doi.org/10.1016/j.patrec.2016.05.032</t>
  </si>
  <si>
    <t>Spherical Harmonics, ELM</t>
  </si>
  <si>
    <t>Adnan_Salih_2016</t>
  </si>
  <si>
    <t>MSR-Action 3D, G3D, Florence3D Action, UTKinect-Action</t>
  </si>
  <si>
    <t>Leaving Some Stones Unturned: Dynamic Feature Prioritization for Activity Detection in Streaming Video</t>
  </si>
  <si>
    <t>Su &amp; Grauman</t>
  </si>
  <si>
    <t>https://doi.org/10.1007/978-3-319-46478-7_48</t>
  </si>
  <si>
    <t>MDP, GMM</t>
  </si>
  <si>
    <t>BOO, CNN-features</t>
  </si>
  <si>
    <t>Su_2016</t>
  </si>
  <si>
    <t>ADLs, UCF-101</t>
  </si>
  <si>
    <t>A sub-symbolic process underlying the usage-based acquisition of a compositional representation: Results of robotic learning experiments of goal-directed actions</t>
  </si>
  <si>
    <t>Sugita; J. Tani</t>
  </si>
  <si>
    <t>https://doi.org/10.1109/DEVLRN.2008.4640817</t>
  </si>
  <si>
    <t>colored patches, speed of wheel</t>
  </si>
  <si>
    <t>Sugita_2008</t>
  </si>
  <si>
    <t>Action Disambiguation Analysis Using Normalized Google-Like Distance Correlogram</t>
  </si>
  <si>
    <t>Sun &amp; Liu</t>
  </si>
  <si>
    <t>https://doi.org/10.1007/978-3-642-37431-9_33</t>
  </si>
  <si>
    <t>NGLD+BOW, kNN, SVM</t>
  </si>
  <si>
    <t>STIP, 3D-Sift, Spatial-Temporal Interest Point</t>
  </si>
  <si>
    <t>Sun_2013</t>
  </si>
  <si>
    <t>Weizmann, UCF Sports</t>
  </si>
  <si>
    <t>A novel hierarchical Bag-of-Words model for compact action representation</t>
  </si>
  <si>
    <t>Sun et al.</t>
  </si>
  <si>
    <t>https://doi.org/10.1016/j.neucom.2015.09.074</t>
  </si>
  <si>
    <t>Hierarchical BOW, SVM</t>
  </si>
  <si>
    <t>2D images</t>
  </si>
  <si>
    <t>Sun_2016</t>
  </si>
  <si>
    <t>Hollywood2, Olympic Sports, YouTube, HMDB</t>
  </si>
  <si>
    <t>A unified representation for reasoning about robot actions, processes, and their effects on objects</t>
  </si>
  <si>
    <t>Tenorth &amp; Beetz</t>
  </si>
  <si>
    <t>https://doi.org/10.1109/IROS.2012.6385529</t>
  </si>
  <si>
    <t>Ontologies, Logic Programming</t>
  </si>
  <si>
    <t>object shape and pose, body poses</t>
  </si>
  <si>
    <t>Tenorth_2012</t>
  </si>
  <si>
    <t>From motor to sensory processing in mirror neuron computational modelling</t>
  </si>
  <si>
    <t>Tessitore et al.</t>
  </si>
  <si>
    <t>https://doi.org/10.1007/s00422-010-0415-5</t>
  </si>
  <si>
    <t>PCA, NN, MDN</t>
  </si>
  <si>
    <t>scene descriptors</t>
  </si>
  <si>
    <t>Tessitore_2010</t>
  </si>
  <si>
    <t>Human-Grasp</t>
  </si>
  <si>
    <t>Ubiquitous robotics in physical human action recognition: A comparison between dynamic ANNs and GP</t>
  </si>
  <si>
    <t>Theodoridis et al.</t>
  </si>
  <si>
    <t>https://doi.org/10.1109/ROBOT.2008.4543676</t>
  </si>
  <si>
    <t>ANN, Genetic Programming</t>
  </si>
  <si>
    <t>kinematic body model</t>
  </si>
  <si>
    <t>Theodoridis_2008</t>
  </si>
  <si>
    <t>daily activities</t>
  </si>
  <si>
    <t>Behavior Histograms for Action Recognition and Human Detection</t>
  </si>
  <si>
    <t>Thurau</t>
  </si>
  <si>
    <t>https://doi.org/10.1007/978-3-540-75703-0_21</t>
  </si>
  <si>
    <t>k-Means</t>
  </si>
  <si>
    <t>HOG</t>
  </si>
  <si>
    <t>Thurau_2007a</t>
  </si>
  <si>
    <t>n-Grams of Action Primitives for Recognizing Human Behavior</t>
  </si>
  <si>
    <t>Thurau &amp; Hlavac</t>
  </si>
  <si>
    <t>https://doi.org/10.1007/978-3-540-74272-2_12</t>
  </si>
  <si>
    <t>PCA, NGrams, Ward's clustering</t>
  </si>
  <si>
    <t>eigenshapes</t>
  </si>
  <si>
    <t>Thurau_2007b</t>
  </si>
  <si>
    <t>Recognizing Human Actions by Their Pose</t>
  </si>
  <si>
    <t>https://doi.org/10.1007/978-3-642-03061-1_9</t>
  </si>
  <si>
    <t>k-Means Clustering, NMF</t>
  </si>
  <si>
    <t>prototypical poses, HOG</t>
  </si>
  <si>
    <t>Thurau_2009</t>
  </si>
  <si>
    <t>Non Negative Matrix Factorization (NMF); unsupervised -&gt; afterwards supervised</t>
  </si>
  <si>
    <t>Joint classification of actions and object state changes with a latent variable discriminative model</t>
  </si>
  <si>
    <t>Vafeias &amp; Ramamoorthy</t>
  </si>
  <si>
    <t>https://doi.org/10.1109/ICRA.2014.6907570</t>
  </si>
  <si>
    <t>CRF</t>
  </si>
  <si>
    <t>object pose, body pose</t>
  </si>
  <si>
    <t>Vafeias_2014</t>
  </si>
  <si>
    <t>drink, push, stack, read</t>
  </si>
  <si>
    <t>Rational imitation for robots: the cost difference model</t>
  </si>
  <si>
    <t>Vanderlest &amp; Winfield</t>
  </si>
  <si>
    <t>https://doi.org/10.1177/1059712317702950</t>
  </si>
  <si>
    <t>Cost Difference Model</t>
  </si>
  <si>
    <t>Vanderelst_2017</t>
  </si>
  <si>
    <t>On the improvement of human action recognition from depth map sequences using Space–Time Occupancy Patterns</t>
  </si>
  <si>
    <t>Vieira et al.</t>
  </si>
  <si>
    <t>https://doi.org/10.1016/j.patrec.2013.07.011</t>
  </si>
  <si>
    <t>Action graphs</t>
  </si>
  <si>
    <t>Vieira_2014</t>
  </si>
  <si>
    <t>STOP: Space-Time Occupancy Patterns for 3D Action Recognition from Depth Map Sequences</t>
  </si>
  <si>
    <t>https://doi.org/10.1007/978-3-642-33275-3_31</t>
  </si>
  <si>
    <t>SVM, PCA</t>
  </si>
  <si>
    <t>PCA-STOP</t>
  </si>
  <si>
    <t>Vieira_2012</t>
  </si>
  <si>
    <t>Multiple Kernel Learning and Optical Flow for Action Recognition in RGB-D Video</t>
  </si>
  <si>
    <t>Viet et al.</t>
  </si>
  <si>
    <t>https://doi.org/10.1109/KSE.2015.39</t>
  </si>
  <si>
    <t>MKL classification</t>
  </si>
  <si>
    <t>dense optical flow, SPHOF on RGB-D</t>
  </si>
  <si>
    <t>Viet_2015</t>
  </si>
  <si>
    <t>MSR-Daily Activity, 3D ActionPairs</t>
  </si>
  <si>
    <t>Probabilistic semantic models for manipulation action representation and extraction</t>
  </si>
  <si>
    <t>Vuga et al.</t>
  </si>
  <si>
    <t>https://doi.org/10.1016/j.robot.2014.11.012</t>
  </si>
  <si>
    <t>SEC</t>
  </si>
  <si>
    <t>color, surface</t>
  </si>
  <si>
    <t>Vuga_2015</t>
  </si>
  <si>
    <t>pouring, opening</t>
  </si>
  <si>
    <t>Power difference template for action recognition</t>
  </si>
  <si>
    <t>Wang et al.</t>
  </si>
  <si>
    <t>https://doi.org/10.1007/s00138-017-0848-0</t>
  </si>
  <si>
    <t>BOW, SVM</t>
  </si>
  <si>
    <t>normalized projection histogram, motion kinetic velocity</t>
  </si>
  <si>
    <t>Wang_2017</t>
  </si>
  <si>
    <t>KTH, UCF-Sports, UCF-101, HMDB</t>
  </si>
  <si>
    <t>Hierarchical interpretation of human activities using competitive learning</t>
  </si>
  <si>
    <t>Wechsler; Z. Duric; Fayin Li</t>
  </si>
  <si>
    <t>https://doi.org/10.1109/ICPR.2002.1048308</t>
  </si>
  <si>
    <t>LVQ, clustering</t>
  </si>
  <si>
    <t>motion parameters</t>
  </si>
  <si>
    <t>Wechsler_2002</t>
  </si>
  <si>
    <t xml:space="preserve">striking, grinding, swing, stirring </t>
  </si>
  <si>
    <t>Unsupervised learning of reflexive and action-based affordances to model adaptive navigational behavior</t>
  </si>
  <si>
    <t>Weiller et al.</t>
  </si>
  <si>
    <t>https://doi.org/10.3389/fnbot.2010.00002</t>
  </si>
  <si>
    <t>Place Fields, Geometrical transition matrix</t>
  </si>
  <si>
    <t>affordances</t>
  </si>
  <si>
    <t>Weiller_2010</t>
  </si>
  <si>
    <t>avoidance, navigation</t>
  </si>
  <si>
    <t>Grounding Neural Robot Language in Action</t>
  </si>
  <si>
    <t>Wermter et al.</t>
  </si>
  <si>
    <t>https://doi.org/10.1007/11521082_10</t>
  </si>
  <si>
    <t>Helmholtz machine, SOM</t>
  </si>
  <si>
    <t>pose, motor direction, action word</t>
  </si>
  <si>
    <t>Wermter_2005</t>
  </si>
  <si>
    <t>go, pick, lift</t>
  </si>
  <si>
    <t>Demonstration, Language</t>
  </si>
  <si>
    <t>Efficient Action Recognition with MoFREAK</t>
  </si>
  <si>
    <t>Whiten; Laganière and Bilodeau</t>
  </si>
  <si>
    <t>https://doi.org/10.1109/CRV.2013.30</t>
  </si>
  <si>
    <t>MoFREAK descriptor</t>
  </si>
  <si>
    <t>Whiten_2013</t>
  </si>
  <si>
    <t>KTH, HMDB</t>
  </si>
  <si>
    <t>A Simple Ontology of Manipulation Actions Based on Hand-Object Relations</t>
  </si>
  <si>
    <t>Wörgötter et al.</t>
  </si>
  <si>
    <t>https://doi.org/10.1109/TAMD.2012.2232291</t>
  </si>
  <si>
    <t>SEC, Ontologies</t>
  </si>
  <si>
    <t>Worgotter_2013</t>
  </si>
  <si>
    <t>Integration of Heterogeneity for Human-Friendly Robotic Operations</t>
  </si>
  <si>
    <t>Xi &amp; Tarn</t>
  </si>
  <si>
    <t>https://doi.org/10.1023/A:1008183129849</t>
  </si>
  <si>
    <t>Mapping function</t>
  </si>
  <si>
    <t>force, poses</t>
  </si>
  <si>
    <t>Xi_1999</t>
  </si>
  <si>
    <t>obstacle avoidance</t>
  </si>
  <si>
    <t>Human action recognition framework by fusing multiple features</t>
  </si>
  <si>
    <t>Xiao &amp; Cheng</t>
  </si>
  <si>
    <t>https://doi.org/10.1109/ICInfA.2013.6720438</t>
  </si>
  <si>
    <t>MMI, PSVM</t>
  </si>
  <si>
    <t>depth motion maps, visual words, HOG</t>
  </si>
  <si>
    <t>Xiao_2013</t>
  </si>
  <si>
    <t>Human action learning via hidden Markov model</t>
  </si>
  <si>
    <t>Yang et al.</t>
  </si>
  <si>
    <t>https://doi.org/10.1109/3468.553220</t>
  </si>
  <si>
    <t>cartesian gripper trajectory</t>
  </si>
  <si>
    <t>Jie_Yang_1997</t>
  </si>
  <si>
    <t>replace task</t>
  </si>
  <si>
    <t>Manipulation action tree bank: A knowledge resource for humanoids</t>
  </si>
  <si>
    <t>https://doi.org/10.1109/HUMANOIDS.2014.7041483</t>
  </si>
  <si>
    <t>Tree banks</t>
  </si>
  <si>
    <t>accelerometer, RGB-D / RGB</t>
  </si>
  <si>
    <t>Yang_2014</t>
  </si>
  <si>
    <t>50 Salads, TACoS</t>
  </si>
  <si>
    <t>One-shot learning based pattern transition map for action early recognition</t>
  </si>
  <si>
    <t>Yi et al.</t>
  </si>
  <si>
    <t>https://doi.org/10.1016/j.sigpro.2017.06.001</t>
  </si>
  <si>
    <t>Pattern transition maps, Q-Learning</t>
  </si>
  <si>
    <t>Ji_2018</t>
  </si>
  <si>
    <t>3D ActionPairs, SYSU 3D HOI</t>
  </si>
  <si>
    <t>Online Multimodal Ensemble Learning Using Self-Learned Sensorimotor Representations</t>
  </si>
  <si>
    <t>Zambelli &amp; Demiris</t>
  </si>
  <si>
    <t>https://doi.org/10.1109/TCDS.2016.2624705</t>
  </si>
  <si>
    <t>Ensemble Learning</t>
  </si>
  <si>
    <t>joints, RGB images, touch, sound</t>
  </si>
  <si>
    <t>Zambelli_2017</t>
  </si>
  <si>
    <t>piano playing</t>
  </si>
  <si>
    <t>Learning the spatial semantics of manipulation actions through preposition grounding</t>
  </si>
  <si>
    <t>Zampogiannis et al.</t>
  </si>
  <si>
    <t>https://doi.org/10.1109/ICRA.2015.7139371</t>
  </si>
  <si>
    <t>Collection of PVS</t>
  </si>
  <si>
    <t>RGB-D video, spatial relation predicates on tracked objects</t>
  </si>
  <si>
    <t>Zampogiannis_2015</t>
  </si>
  <si>
    <t>pour, transfer, stack, stir</t>
  </si>
  <si>
    <t>View-Independent Human Action Recognition by Action Hypersphere in Nonlinear Subspace</t>
  </si>
  <si>
    <t>Zhang &amp; Zhuang</t>
  </si>
  <si>
    <t>https://doi.org/10.1007/978-3-540-77255-2_13</t>
  </si>
  <si>
    <t>Hypersphere classification</t>
  </si>
  <si>
    <t>motion history image, polar fatures</t>
  </si>
  <si>
    <t>Zhang_2007</t>
  </si>
  <si>
    <t>Unified robot learning of action labels and motion trajectories from 3D human skeletal data</t>
  </si>
  <si>
    <t>Zhang et al.</t>
  </si>
  <si>
    <t>https://doi.org/10.1109/ROMAN.2016.7745095</t>
  </si>
  <si>
    <t>DTW, GMM, SVM, GMR</t>
  </si>
  <si>
    <t>bone vectors</t>
  </si>
  <si>
    <t>Zhang_2016</t>
  </si>
  <si>
    <t>MSR-Daily Activity</t>
  </si>
  <si>
    <t>Motion Context: A New Representation for Human Action Recognition</t>
  </si>
  <si>
    <t>https://doi.org/10.1007/978-3-540-88693-8_60</t>
  </si>
  <si>
    <t>SVM, PLSA</t>
  </si>
  <si>
    <t>motion words, motion index, motion context</t>
  </si>
  <si>
    <t>Zhang_2008</t>
  </si>
  <si>
    <t>kPose: A New Representation For Action Recognition</t>
  </si>
  <si>
    <t>Zhou et al.</t>
  </si>
  <si>
    <t>https://doi.org/10.1007/978-3-642-19318-7_34</t>
  </si>
  <si>
    <t>Pose Weighted Distribution Model</t>
  </si>
  <si>
    <t>Zhou_2011</t>
  </si>
  <si>
    <t>Human action recognition using multi-layer codebooks of key poses and atomic motions</t>
  </si>
  <si>
    <t>Zhu et al.</t>
  </si>
  <si>
    <t>https://doi.org/10.1016/j.image.2016.01.003</t>
  </si>
  <si>
    <t>Codebooks, SVM, NBNN, RF</t>
  </si>
  <si>
    <t>Zhu_2016</t>
  </si>
  <si>
    <t>CAD-60, MSRC-12</t>
  </si>
  <si>
    <t>Bootstrapping Q-Learning for Robotics from Neuro-Evolution Results</t>
  </si>
  <si>
    <t>Zimmer &amp; Doncieux</t>
  </si>
  <si>
    <t>https://doi.org/10.1109/TCDS.2016.2628817</t>
  </si>
  <si>
    <t>Policy Search, Clustering</t>
  </si>
  <si>
    <t xml:space="preserve">distance, tactile, poses, </t>
  </si>
  <si>
    <t>Zimmer_2018</t>
  </si>
  <si>
    <t>ball collecting, box pushing</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</si>
</sst>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1]"/>
  </numFmts>
  <fonts count="28">
    <font>
      <sz val="10.0"/>
      <color rgb="FF000000"/>
      <name val="Arial"/>
    </font>
    <font/>
    <font>
      <b/>
      <sz val="14.0"/>
    </font>
    <font>
      <sz val="11.0"/>
    </font>
    <font>
      <name val="Arial"/>
    </font>
    <font>
      <b/>
      <sz val="12.0"/>
    </font>
    <font>
      <b/>
    </font>
    <font>
      <sz val="12.0"/>
    </font>
    <font>
      <sz val="10.0"/>
    </font>
    <font>
      <b/>
      <sz val="10.0"/>
    </font>
    <font>
      <b/>
      <name val="Arial"/>
    </font>
    <font>
      <u/>
      <color rgb="FF0000FF"/>
    </font>
    <font>
      <sz val="14.0"/>
    </font>
    <font>
      <color rgb="FF000000"/>
      <name val="Arial"/>
    </font>
    <font>
      <sz val="10.0"/>
      <name val="Arial"/>
    </font>
    <font>
      <color rgb="FF000000"/>
      <name val="'Arial'"/>
    </font>
    <font>
      <sz val="11.0"/>
      <name val="Arial"/>
    </font>
    <font>
      <u/>
      <sz val="10.0"/>
      <color rgb="FF1155CC"/>
      <name val="Arial"/>
    </font>
    <font>
      <u/>
      <color rgb="FF0000FF"/>
    </font>
    <font>
      <u/>
      <sz val="10.0"/>
      <color rgb="FF1155CC"/>
      <name val="Arial"/>
    </font>
    <font>
      <b/>
      <sz val="12.0"/>
      <color rgb="FF000000"/>
    </font>
    <font>
      <b/>
      <color rgb="FF000000"/>
    </font>
    <font>
      <b/>
      <color rgb="FF000000"/>
      <name val="Arial"/>
    </font>
    <font>
      <color rgb="FF000000"/>
    </font>
    <font>
      <sz val="10.0"/>
      <color rgb="FF000000"/>
    </font>
    <font>
      <name val="&quot;Helvetica Neue&quot;"/>
    </font>
    <font>
      <sz val="11.0"/>
      <color rgb="FF000000"/>
    </font>
    <font>
      <sz val="10.0"/>
      <color rgb="FF020202"/>
      <name val="Arial"/>
    </font>
  </fonts>
  <fills count="14">
    <fill>
      <patternFill patternType="none"/>
    </fill>
    <fill>
      <patternFill patternType="lightGray"/>
    </fill>
    <fill>
      <patternFill patternType="solid">
        <fgColor rgb="FFFFF2CC"/>
        <bgColor rgb="FFFFF2CC"/>
      </patternFill>
    </fill>
    <fill>
      <patternFill patternType="solid">
        <fgColor rgb="FFD9EAD3"/>
        <bgColor rgb="FFD9EAD3"/>
      </patternFill>
    </fill>
    <fill>
      <patternFill patternType="solid">
        <fgColor rgb="FFD9D9D9"/>
        <bgColor rgb="FFD9D9D9"/>
      </patternFill>
    </fill>
    <fill>
      <patternFill patternType="solid">
        <fgColor rgb="FFFFE599"/>
        <bgColor rgb="FFFFE599"/>
      </patternFill>
    </fill>
    <fill>
      <patternFill patternType="solid">
        <fgColor rgb="FFFFD966"/>
        <bgColor rgb="FFFFD966"/>
      </patternFill>
    </fill>
    <fill>
      <patternFill patternType="solid">
        <fgColor rgb="FFF1C232"/>
        <bgColor rgb="FFF1C232"/>
      </patternFill>
    </fill>
    <fill>
      <patternFill patternType="solid">
        <fgColor rgb="FFBF9000"/>
        <bgColor rgb="FFBF9000"/>
      </patternFill>
    </fill>
    <fill>
      <patternFill patternType="solid">
        <fgColor rgb="FFB6D7A8"/>
        <bgColor rgb="FFB6D7A8"/>
      </patternFill>
    </fill>
    <fill>
      <patternFill patternType="solid">
        <fgColor rgb="FF93C47D"/>
        <bgColor rgb="FF93C47D"/>
      </patternFill>
    </fill>
    <fill>
      <patternFill patternType="solid">
        <fgColor rgb="FF6AA84F"/>
        <bgColor rgb="FF6AA84F"/>
      </patternFill>
    </fill>
    <fill>
      <patternFill patternType="solid">
        <fgColor rgb="FFFCFCFC"/>
        <bgColor rgb="FFFCFCFC"/>
      </patternFill>
    </fill>
    <fill>
      <patternFill patternType="solid">
        <fgColor rgb="FFEFEFEF"/>
        <bgColor rgb="FFEFEFEF"/>
      </patternFill>
    </fill>
  </fills>
  <borders count="75">
    <border/>
    <border>
      <left style="thin">
        <color rgb="FF000000"/>
      </left>
      <top style="thin">
        <color rgb="FF000000"/>
      </top>
    </border>
    <border>
      <top style="thin">
        <color rgb="FF000000"/>
      </top>
    </border>
    <border>
      <right style="thin">
        <color rgb="FF000000"/>
      </right>
      <top style="thin">
        <color rgb="FF000000"/>
      </top>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ck">
        <color rgb="FF000000"/>
      </righ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top style="thin">
        <color rgb="FF000000"/>
      </top>
    </border>
    <border>
      <left style="thin">
        <color rgb="FF000000"/>
      </left>
      <top style="thin">
        <color rgb="FF000000"/>
      </top>
      <bottom style="thick">
        <color rgb="FF000000"/>
      </bottom>
    </border>
    <border>
      <left style="thick">
        <color rgb="FF000000"/>
      </left>
      <top style="thin">
        <color rgb="FF000000"/>
      </top>
      <bottom style="thick">
        <color rgb="FF000000"/>
      </bottom>
    </border>
    <border>
      <top style="thin">
        <color rgb="FF000000"/>
      </top>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n">
        <color rgb="FF000000"/>
      </right>
      <top style="thick">
        <color rgb="FF000000"/>
      </top>
      <bottom style="thick">
        <color rgb="FF000000"/>
      </bottom>
    </border>
    <border>
      <left style="thin">
        <color rgb="FF000000"/>
      </left>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n">
        <color rgb="FF000000"/>
      </right>
      <top style="thin">
        <color rgb="FF000000"/>
      </top>
    </border>
    <border>
      <left style="thin">
        <color rgb="FF000000"/>
      </left>
      <right style="thick">
        <color rgb="FF000000"/>
      </right>
      <top style="thin">
        <color rgb="FF000000"/>
      </top>
    </border>
    <border>
      <right style="thin">
        <color rgb="FF000000"/>
      </right>
      <bottom style="thick">
        <color rgb="FF000000"/>
      </bottom>
    </border>
    <border>
      <left style="thin">
        <color rgb="FF000000"/>
      </left>
      <right style="thin">
        <color rgb="FF000000"/>
      </right>
      <bottom style="thick">
        <color rgb="FF000000"/>
      </bottom>
    </border>
    <border>
      <left style="thin">
        <color rgb="FF000000"/>
      </left>
      <bottom style="thick">
        <color rgb="FF000000"/>
      </bottom>
    </border>
    <border>
      <left style="thin">
        <color rgb="FF000000"/>
      </left>
      <right style="thick">
        <color rgb="FF000000"/>
      </right>
      <bottom style="thick">
        <color rgb="FF000000"/>
      </bottom>
    </border>
    <border>
      <left style="thick">
        <color rgb="FF000000"/>
      </left>
      <bottom style="thin">
        <color rgb="FF000000"/>
      </bottom>
    </border>
    <border>
      <left style="thick">
        <color rgb="FF000000"/>
      </lef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n">
        <color rgb="FF000000"/>
      </left>
      <right style="thin">
        <color rgb="FF000000"/>
      </right>
    </border>
    <border>
      <left style="medium">
        <color rgb="FF000000"/>
      </left>
      <top style="medium">
        <color rgb="FF000000"/>
      </top>
    </border>
    <border>
      <top style="medium">
        <color rgb="FF000000"/>
      </top>
    </border>
    <border>
      <right style="medium">
        <color rgb="FF000000"/>
      </right>
      <top style="medium">
        <color rgb="FF000000"/>
      </top>
    </border>
    <border>
      <right style="thick">
        <color rgb="FF000000"/>
      </right>
      <top style="medium">
        <color rgb="FF000000"/>
      </top>
    </border>
    <border>
      <left style="thick">
        <color rgb="FF000000"/>
      </lef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right style="thick">
        <color rgb="FF000000"/>
      </right>
      <top style="medium">
        <color rgb="FF000000"/>
      </top>
      <bottom style="thin">
        <color rgb="FF000000"/>
      </bottom>
    </border>
    <border>
      <left style="medium">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border>
    <border>
      <left style="thin">
        <color rgb="FF000000"/>
      </left>
      <right style="medium">
        <color rgb="FF000000"/>
      </right>
    </border>
    <border>
      <left style="medium">
        <color rgb="FF000000"/>
      </left>
      <right style="thin">
        <color rgb="FF000000"/>
      </right>
    </border>
    <border>
      <left style="medium">
        <color rgb="FF000000"/>
      </left>
      <top style="thick">
        <color rgb="FF000000"/>
      </top>
      <bottom style="thick">
        <color rgb="FF000000"/>
      </bottom>
    </border>
    <border>
      <right style="medium">
        <color rgb="FF000000"/>
      </right>
      <top style="thick">
        <color rgb="FF000000"/>
      </top>
      <bottom style="thick">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right style="thick">
        <color rgb="FF000000"/>
      </right>
      <top style="thin">
        <color rgb="FF000000"/>
      </top>
      <bottom style="thin">
        <color rgb="FF000000"/>
      </bottom>
    </border>
    <border>
      <left style="thin">
        <color rgb="FF000000"/>
      </left>
      <right style="medium">
        <color rgb="FF000000"/>
      </right>
      <bottom style="thin">
        <color rgb="FF000000"/>
      </bottom>
    </border>
    <border>
      <right style="medium">
        <color rgb="FF000000"/>
      </right>
    </border>
    <border>
      <left style="medium">
        <color rgb="FF000000"/>
      </left>
      <right style="thin">
        <color rgb="FF000000"/>
      </right>
      <bottom style="thin">
        <color rgb="FF000000"/>
      </bottom>
    </border>
    <border>
      <left style="medium">
        <color rgb="FF000000"/>
      </left>
      <bottom style="medium">
        <color rgb="FF000000"/>
      </bottom>
    </border>
    <border>
      <right style="medium">
        <color rgb="FF000000"/>
      </right>
      <bottom style="medium">
        <color rgb="FF000000"/>
      </bottom>
    </border>
    <border>
      <right style="thin">
        <color rgb="FF000000"/>
      </right>
      <bottom style="medium">
        <color rgb="FF000000"/>
      </bottom>
    </border>
    <border>
      <left style="thin">
        <color rgb="FF000000"/>
      </left>
      <right style="medium">
        <color rgb="FF000000"/>
      </right>
      <bottom style="medium">
        <color rgb="FF000000"/>
      </bottom>
    </border>
    <border>
      <bottom style="medium">
        <color rgb="FF000000"/>
      </bottom>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1" fillId="0" fontId="2" numFmtId="0" xfId="0" applyAlignment="1" applyBorder="1" applyFont="1">
      <alignment horizontal="center" readingOrder="0" shrinkToFit="0" vertical="center" wrapText="1"/>
    </xf>
    <xf borderId="2" fillId="0" fontId="2" numFmtId="0" xfId="0" applyAlignment="1" applyBorder="1" applyFont="1">
      <alignment horizontal="center" readingOrder="0" shrinkToFit="0" vertical="center" wrapText="1"/>
    </xf>
    <xf borderId="0" fillId="0" fontId="1" numFmtId="0" xfId="0" applyAlignment="1" applyFont="1">
      <alignment horizontal="left" shrinkToFit="0" vertical="center" wrapText="1"/>
    </xf>
    <xf borderId="0" fillId="0" fontId="1" numFmtId="0" xfId="0" applyAlignment="1" applyFont="1">
      <alignment horizontal="left" shrinkToFit="0" vertical="center" wrapText="0"/>
    </xf>
    <xf borderId="3" fillId="0" fontId="2" numFmtId="0" xfId="0" applyAlignment="1" applyBorder="1" applyFont="1">
      <alignment horizontal="center" readingOrder="0" shrinkToFit="0" vertical="center" wrapText="1"/>
    </xf>
    <xf borderId="0" fillId="0" fontId="3" numFmtId="0" xfId="0" applyAlignment="1" applyFont="1">
      <alignment horizontal="center"/>
    </xf>
    <xf borderId="0" fillId="2" fontId="2" numFmtId="0" xfId="0" applyAlignment="1" applyFill="1" applyFont="1">
      <alignment horizontal="center" readingOrder="0" shrinkToFit="0" vertical="center" wrapText="1"/>
    </xf>
    <xf borderId="2" fillId="0" fontId="1" numFmtId="0" xfId="0" applyBorder="1" applyFont="1"/>
    <xf borderId="4" fillId="0" fontId="2" numFmtId="0" xfId="0" applyAlignment="1" applyBorder="1" applyFont="1">
      <alignment horizontal="center" readingOrder="0" shrinkToFit="0" vertical="center" wrapText="1"/>
    </xf>
    <xf borderId="0" fillId="3" fontId="2" numFmtId="0" xfId="0" applyAlignment="1" applyFill="1" applyFont="1">
      <alignment horizontal="center" readingOrder="0" shrinkToFit="0" vertical="center" wrapText="1"/>
    </xf>
    <xf borderId="0" fillId="4" fontId="1" numFmtId="0" xfId="0" applyAlignment="1" applyFill="1" applyFont="1">
      <alignment shrinkToFit="0" vertical="center" wrapText="1"/>
    </xf>
    <xf borderId="0" fillId="4" fontId="4" numFmtId="0" xfId="0" applyFont="1"/>
    <xf borderId="5" fillId="0" fontId="1" numFmtId="0" xfId="0" applyBorder="1" applyFont="1"/>
    <xf borderId="3" fillId="0" fontId="1" numFmtId="0" xfId="0" applyBorder="1" applyFont="1"/>
    <xf borderId="0" fillId="0" fontId="1" numFmtId="0" xfId="0" applyAlignment="1" applyFont="1">
      <alignment shrinkToFit="0" vertical="center" wrapText="1"/>
    </xf>
    <xf borderId="6" fillId="0" fontId="1" numFmtId="0" xfId="0" applyBorder="1" applyFont="1"/>
    <xf borderId="0" fillId="0" fontId="5" numFmtId="0" xfId="0" applyAlignment="1" applyFont="1">
      <alignment horizontal="center" readingOrder="0" shrinkToFit="0" vertical="center" wrapText="1"/>
    </xf>
    <xf borderId="7" fillId="0" fontId="5" numFmtId="0" xfId="0" applyAlignment="1" applyBorder="1" applyFont="1">
      <alignment horizontal="center" readingOrder="0" shrinkToFit="0" vertical="center" wrapText="1"/>
    </xf>
    <xf borderId="8" fillId="0" fontId="1" numFmtId="0" xfId="0" applyBorder="1" applyFont="1"/>
    <xf borderId="9" fillId="0" fontId="1" numFmtId="0" xfId="0" applyBorder="1" applyFont="1"/>
    <xf borderId="4" fillId="0" fontId="5" numFmtId="0" xfId="0" applyAlignment="1" applyBorder="1" applyFont="1">
      <alignment horizontal="center" readingOrder="0" shrinkToFit="0" vertical="center" wrapText="1"/>
    </xf>
    <xf borderId="0" fillId="0" fontId="6" numFmtId="0" xfId="0" applyAlignment="1" applyFont="1">
      <alignment horizontal="center" readingOrder="0" shrinkToFit="0" vertical="center" wrapText="1"/>
    </xf>
    <xf borderId="10" fillId="0" fontId="7" numFmtId="164" xfId="0" applyAlignment="1" applyBorder="1" applyFont="1" applyNumberFormat="1">
      <alignment horizontal="center" readingOrder="0" shrinkToFit="0" textRotation="0" vertical="center" wrapText="1"/>
    </xf>
    <xf borderId="11" fillId="0" fontId="7" numFmtId="164" xfId="0" applyAlignment="1" applyBorder="1" applyFont="1" applyNumberFormat="1">
      <alignment horizontal="center" readingOrder="0" shrinkToFit="0" textRotation="0" vertical="center" wrapText="1"/>
    </xf>
    <xf borderId="12" fillId="0" fontId="7" numFmtId="164" xfId="0" applyAlignment="1" applyBorder="1" applyFont="1" applyNumberFormat="1">
      <alignment horizontal="center" readingOrder="0" shrinkToFit="0" textRotation="0" vertical="center" wrapText="1"/>
    </xf>
    <xf borderId="13" fillId="0" fontId="7" numFmtId="164" xfId="0" applyAlignment="1" applyBorder="1" applyFont="1" applyNumberFormat="1">
      <alignment horizontal="center" readingOrder="0" shrinkToFit="0" textRotation="0" vertical="center" wrapText="1"/>
    </xf>
    <xf borderId="14" fillId="0" fontId="7" numFmtId="164" xfId="0" applyAlignment="1" applyBorder="1" applyFont="1" applyNumberFormat="1">
      <alignment horizontal="center" readingOrder="0" shrinkToFit="0" textRotation="0" vertical="center" wrapText="1"/>
    </xf>
    <xf borderId="15" fillId="0" fontId="2" numFmtId="0" xfId="0" applyAlignment="1" applyBorder="1" applyFont="1">
      <alignment horizontal="center" readingOrder="0" shrinkToFit="0" vertical="center" wrapText="1"/>
    </xf>
    <xf borderId="15" fillId="0" fontId="7" numFmtId="164" xfId="0" applyAlignment="1" applyBorder="1" applyFont="1" applyNumberFormat="1">
      <alignment horizontal="left" readingOrder="0" shrinkToFit="0" textRotation="0" vertical="center" wrapText="1"/>
    </xf>
    <xf borderId="16" fillId="0" fontId="7" numFmtId="164" xfId="0" applyAlignment="1" applyBorder="1" applyFont="1" applyNumberFormat="1">
      <alignment horizontal="center" readingOrder="0" shrinkToFit="0" textRotation="0" vertical="center" wrapText="1"/>
    </xf>
    <xf borderId="0" fillId="5" fontId="5" numFmtId="0" xfId="0" applyAlignment="1" applyFill="1" applyFont="1">
      <alignment horizontal="center" readingOrder="0" shrinkToFit="0" vertical="center" wrapText="1"/>
    </xf>
    <xf borderId="17" fillId="0" fontId="7" numFmtId="164" xfId="0" applyAlignment="1" applyBorder="1" applyFont="1" applyNumberFormat="1">
      <alignment horizontal="center" readingOrder="0" shrinkToFit="0" textRotation="0" vertical="center" wrapText="1"/>
    </xf>
    <xf borderId="18" fillId="0" fontId="1" numFmtId="0" xfId="0" applyBorder="1" applyFont="1"/>
    <xf borderId="0" fillId="0" fontId="8" numFmtId="164" xfId="0" applyAlignment="1" applyFont="1" applyNumberFormat="1">
      <alignment horizontal="center" readingOrder="0" shrinkToFit="0" textRotation="0" vertical="center" wrapText="1"/>
    </xf>
    <xf borderId="17" fillId="0" fontId="1" numFmtId="0" xfId="0" applyBorder="1" applyFont="1"/>
    <xf borderId="15" fillId="0" fontId="5" numFmtId="0" xfId="0" applyAlignment="1" applyBorder="1" applyFont="1">
      <alignment horizontal="center" readingOrder="0" shrinkToFit="0" vertical="center" wrapText="1"/>
    </xf>
    <xf borderId="1" fillId="0" fontId="6" numFmtId="0" xfId="0" applyAlignment="1" applyBorder="1" applyFont="1">
      <alignment horizontal="center" readingOrder="0" shrinkToFit="0" vertical="center" wrapText="1"/>
    </xf>
    <xf borderId="1" fillId="0" fontId="9" numFmtId="0" xfId="0" applyAlignment="1" applyBorder="1" applyFont="1">
      <alignment horizontal="center" readingOrder="0" shrinkToFit="0" vertical="center" wrapText="1"/>
    </xf>
    <xf borderId="19" fillId="0" fontId="6" numFmtId="0" xfId="0" applyAlignment="1" applyBorder="1" applyFont="1">
      <alignment horizontal="center" readingOrder="0" shrinkToFit="0" vertical="center" wrapText="1"/>
    </xf>
    <xf borderId="20" fillId="0" fontId="1" numFmtId="0" xfId="0" applyBorder="1" applyFont="1"/>
    <xf borderId="21" fillId="0" fontId="1" numFmtId="0" xfId="0" applyBorder="1" applyFont="1"/>
    <xf borderId="15" fillId="0" fontId="6" numFmtId="0" xfId="0" applyAlignment="1" applyBorder="1" applyFont="1">
      <alignment horizontal="center" readingOrder="0" shrinkToFit="0" vertical="center" wrapText="1"/>
    </xf>
    <xf borderId="19" fillId="0" fontId="1" numFmtId="0" xfId="0" applyBorder="1" applyFont="1"/>
    <xf borderId="15" fillId="0" fontId="8" numFmtId="164" xfId="0" applyAlignment="1" applyBorder="1" applyFont="1" applyNumberFormat="1">
      <alignment horizontal="center" readingOrder="0" shrinkToFit="0" textRotation="180" vertical="center" wrapText="1"/>
    </xf>
    <xf borderId="2" fillId="0" fontId="8" numFmtId="164" xfId="0" applyAlignment="1" applyBorder="1" applyFont="1" applyNumberFormat="1">
      <alignment horizontal="center" readingOrder="0" shrinkToFit="0" textRotation="180" vertical="center" wrapText="1"/>
    </xf>
    <xf borderId="3" fillId="0" fontId="8" numFmtId="164" xfId="0" applyAlignment="1" applyBorder="1" applyFont="1" applyNumberFormat="1">
      <alignment horizontal="center" readingOrder="0" shrinkToFit="0" textRotation="180" vertical="center" wrapText="1"/>
    </xf>
    <xf borderId="22" fillId="0" fontId="8" numFmtId="164" xfId="0" applyAlignment="1" applyBorder="1" applyFont="1" applyNumberFormat="1">
      <alignment horizontal="center" readingOrder="0" shrinkToFit="0" textRotation="180" vertical="center" wrapText="1"/>
    </xf>
    <xf borderId="0" fillId="0" fontId="8" numFmtId="164" xfId="0" applyAlignment="1" applyFont="1" applyNumberFormat="1">
      <alignment horizontal="center" readingOrder="0" shrinkToFit="0" textRotation="180" vertical="center" wrapText="1"/>
    </xf>
    <xf borderId="23" fillId="0" fontId="8" numFmtId="164" xfId="0" applyAlignment="1" applyBorder="1" applyFont="1" applyNumberFormat="1">
      <alignment horizontal="center" readingOrder="0" shrinkToFit="0" textRotation="180" vertical="center" wrapText="1"/>
    </xf>
    <xf borderId="23" fillId="0" fontId="8" numFmtId="164" xfId="0" applyAlignment="1" applyBorder="1" applyFont="1" applyNumberFormat="1">
      <alignment horizontal="left" readingOrder="0" shrinkToFit="0" textRotation="180" vertical="center" wrapText="1"/>
    </xf>
    <xf borderId="0" fillId="0" fontId="8" numFmtId="0" xfId="0" applyAlignment="1" applyFont="1">
      <alignment horizontal="center" readingOrder="0" shrinkToFit="0" textRotation="180" vertical="center" wrapText="1"/>
    </xf>
    <xf borderId="0" fillId="6" fontId="5" numFmtId="0" xfId="0" applyAlignment="1" applyFill="1" applyFont="1">
      <alignment horizontal="center" readingOrder="0" shrinkToFit="0" vertical="center" wrapText="1"/>
    </xf>
    <xf borderId="23" fillId="0" fontId="8" numFmtId="0" xfId="0" applyAlignment="1" applyBorder="1" applyFont="1">
      <alignment horizontal="center" readingOrder="0" shrinkToFit="0" textRotation="180" vertical="center" wrapText="1"/>
    </xf>
    <xf borderId="0" fillId="0" fontId="1" numFmtId="0" xfId="0" applyAlignment="1" applyFont="1">
      <alignment textRotation="0"/>
    </xf>
    <xf borderId="22" fillId="0" fontId="1" numFmtId="0" xfId="0" applyAlignment="1" applyBorder="1" applyFont="1">
      <alignment horizontal="center" readingOrder="0" textRotation="180" vertical="center"/>
    </xf>
    <xf borderId="0" fillId="0" fontId="1" numFmtId="0" xfId="0" applyAlignment="1" applyFont="1">
      <alignment horizontal="center" readingOrder="0" textRotation="180" vertical="center"/>
    </xf>
    <xf borderId="0" fillId="7" fontId="5" numFmtId="0" xfId="0" applyAlignment="1" applyFill="1" applyFont="1">
      <alignment horizontal="center" readingOrder="0" shrinkToFit="0" vertical="center" wrapText="1"/>
    </xf>
    <xf borderId="24" fillId="0" fontId="7" numFmtId="0" xfId="0" applyAlignment="1" applyBorder="1" applyFont="1">
      <alignment horizontal="center" readingOrder="0"/>
    </xf>
    <xf borderId="0" fillId="8" fontId="5" numFmtId="0" xfId="0" applyAlignment="1" applyFill="1" applyFont="1">
      <alignment horizontal="center" readingOrder="0" shrinkToFit="0" vertical="center" wrapText="1"/>
    </xf>
    <xf borderId="23" fillId="0" fontId="1" numFmtId="0" xfId="0" applyAlignment="1" applyBorder="1" applyFont="1">
      <alignment horizontal="center" readingOrder="0" textRotation="180" vertical="center"/>
    </xf>
    <xf borderId="0" fillId="0" fontId="1" numFmtId="0" xfId="0" applyAlignment="1" applyFont="1">
      <alignment textRotation="180"/>
    </xf>
    <xf borderId="0" fillId="9" fontId="6" numFmtId="0" xfId="0" applyAlignment="1" applyFill="1" applyFont="1">
      <alignment horizontal="center" readingOrder="0" shrinkToFit="0" vertical="center" wrapText="1"/>
    </xf>
    <xf borderId="25" fillId="0" fontId="7" numFmtId="0" xfId="0" applyAlignment="1" applyBorder="1" applyFont="1">
      <alignment horizontal="center"/>
    </xf>
    <xf borderId="0" fillId="10" fontId="5" numFmtId="0" xfId="0" applyAlignment="1" applyFill="1" applyFont="1">
      <alignment horizontal="center" readingOrder="0" shrinkToFit="0" vertical="center" wrapText="1"/>
    </xf>
    <xf borderId="26" fillId="0" fontId="7" numFmtId="0" xfId="0" applyAlignment="1" applyBorder="1" applyFont="1">
      <alignment horizontal="center"/>
    </xf>
    <xf borderId="0" fillId="11" fontId="9" numFmtId="0" xfId="0" applyAlignment="1" applyFill="1" applyFont="1">
      <alignment horizontal="center" readingOrder="0" shrinkToFit="0" vertical="center" wrapText="1"/>
    </xf>
    <xf borderId="24" fillId="0" fontId="7" numFmtId="0" xfId="0" applyAlignment="1" applyBorder="1" applyFont="1">
      <alignment horizontal="center"/>
    </xf>
    <xf borderId="0" fillId="0" fontId="5" numFmtId="0" xfId="0" applyAlignment="1" applyFont="1">
      <alignment readingOrder="0" shrinkToFit="0" vertical="center" wrapText="1"/>
    </xf>
    <xf borderId="27" fillId="0" fontId="2" numFmtId="0" xfId="0" applyAlignment="1" applyBorder="1" applyFont="1">
      <alignment horizontal="center" readingOrder="0" shrinkToFit="0" textRotation="90" vertical="center" wrapText="1"/>
    </xf>
    <xf borderId="0" fillId="0" fontId="5" numFmtId="0" xfId="0" applyAlignment="1" applyFont="1">
      <alignment horizontal="left" readingOrder="0" shrinkToFit="0" vertical="center" wrapText="1"/>
    </xf>
    <xf borderId="28" fillId="0" fontId="7" numFmtId="0" xfId="0" applyAlignment="1" applyBorder="1" applyFont="1">
      <alignment horizontal="center"/>
    </xf>
    <xf borderId="0" fillId="0" fontId="5" numFmtId="0" xfId="0" applyAlignment="1" applyFont="1">
      <alignment horizontal="left" readingOrder="0" shrinkToFit="0" vertical="center" wrapText="0"/>
    </xf>
    <xf borderId="29" fillId="0" fontId="7" numFmtId="0" xfId="0" applyAlignment="1" applyBorder="1" applyFont="1">
      <alignment horizontal="center"/>
    </xf>
    <xf borderId="2" fillId="0" fontId="1" numFmtId="0" xfId="0" applyAlignment="1" applyBorder="1" applyFont="1">
      <alignment readingOrder="0"/>
    </xf>
    <xf borderId="0" fillId="5" fontId="6" numFmtId="0" xfId="0" applyAlignment="1" applyFont="1">
      <alignment horizontal="center" readingOrder="0" shrinkToFit="0" vertical="center" wrapText="1"/>
    </xf>
    <xf borderId="0" fillId="6" fontId="6" numFmtId="0" xfId="0" applyAlignment="1" applyFont="1">
      <alignment horizontal="center" readingOrder="0" shrinkToFit="0" vertical="center" wrapText="1"/>
    </xf>
    <xf borderId="22" fillId="0" fontId="3" numFmtId="0" xfId="0" applyAlignment="1" applyBorder="1" applyFont="1">
      <alignment horizontal="center"/>
    </xf>
    <xf borderId="0" fillId="7" fontId="6" numFmtId="0" xfId="0" applyAlignment="1" applyFont="1">
      <alignment horizontal="center" readingOrder="0" shrinkToFit="0" vertical="center" wrapText="1"/>
    </xf>
    <xf borderId="30" fillId="0" fontId="7" numFmtId="0" xfId="0" applyAlignment="1" applyBorder="1" applyFont="1">
      <alignment horizontal="center"/>
    </xf>
    <xf borderId="0" fillId="8" fontId="6" numFmtId="0" xfId="0" applyAlignment="1" applyFont="1">
      <alignment horizontal="center" readingOrder="0" shrinkToFit="0" vertical="center" wrapText="1"/>
    </xf>
    <xf borderId="2" fillId="0" fontId="3" numFmtId="0" xfId="0" applyAlignment="1" applyBorder="1" applyFont="1">
      <alignment horizontal="center"/>
    </xf>
    <xf borderId="0" fillId="10" fontId="6" numFmtId="0" xfId="0" applyAlignment="1" applyFont="1">
      <alignment horizontal="center" readingOrder="0" shrinkToFit="0" vertical="center" wrapText="1"/>
    </xf>
    <xf borderId="3" fillId="0" fontId="3" numFmtId="0" xfId="0" applyAlignment="1" applyBorder="1" applyFont="1">
      <alignment horizontal="center"/>
    </xf>
    <xf borderId="0" fillId="4" fontId="6" numFmtId="0" xfId="0" applyAlignment="1" applyFont="1">
      <alignment horizontal="center" readingOrder="0" shrinkToFit="0" vertical="center" wrapText="1"/>
    </xf>
    <xf borderId="0" fillId="4" fontId="10" numFmtId="0" xfId="0" applyAlignment="1" applyFont="1">
      <alignment horizontal="center" shrinkToFit="0" wrapText="1"/>
    </xf>
    <xf borderId="0" fillId="0" fontId="7" numFmtId="0" xfId="0" applyFont="1"/>
    <xf borderId="0" fillId="0" fontId="1" numFmtId="0" xfId="0" applyAlignment="1" applyFont="1">
      <alignment readingOrder="0"/>
    </xf>
    <xf borderId="0" fillId="0" fontId="1" numFmtId="0" xfId="0" applyAlignment="1" applyFont="1">
      <alignment horizontal="left" readingOrder="0" shrinkToFit="0" vertical="center" wrapText="1"/>
    </xf>
    <xf borderId="31" fillId="0" fontId="2" numFmtId="0" xfId="0" applyAlignment="1" applyBorder="1" applyFont="1">
      <alignment horizontal="center" readingOrder="0" shrinkToFit="0" vertical="center" wrapText="1"/>
    </xf>
    <xf borderId="1" fillId="0" fontId="3" numFmtId="0" xfId="0" applyAlignment="1" applyBorder="1" applyFont="1">
      <alignment horizontal="center"/>
    </xf>
    <xf borderId="32" fillId="0" fontId="1" numFmtId="0" xfId="0" applyBorder="1" applyFont="1"/>
    <xf borderId="0" fillId="0" fontId="11" numFmtId="0" xfId="0" applyAlignment="1" applyFont="1">
      <alignment horizontal="left" readingOrder="0" shrinkToFit="0" vertical="center" wrapText="0"/>
    </xf>
    <xf borderId="33" fillId="0" fontId="1" numFmtId="0" xfId="0" applyBorder="1" applyFont="1"/>
    <xf borderId="0" fillId="5" fontId="1" numFmtId="0" xfId="0" applyAlignment="1" applyFont="1">
      <alignment readingOrder="0" shrinkToFit="0" vertical="center" wrapText="1"/>
    </xf>
    <xf borderId="34" fillId="0" fontId="2" numFmtId="0" xfId="0" applyAlignment="1" applyBorder="1" applyFont="1">
      <alignment horizontal="center" readingOrder="0" shrinkToFit="0" vertical="center" wrapText="1"/>
    </xf>
    <xf borderId="0" fillId="6" fontId="1" numFmtId="0" xfId="0" applyAlignment="1" applyFont="1">
      <alignment readingOrder="0" shrinkToFit="0" vertical="center" wrapText="1"/>
    </xf>
    <xf borderId="35" fillId="0" fontId="1" numFmtId="0" xfId="0" applyBorder="1" applyFont="1"/>
    <xf borderId="0" fillId="7" fontId="1" numFmtId="0" xfId="0" applyAlignment="1" applyFont="1">
      <alignment readingOrder="0" shrinkToFit="0" vertical="center" wrapText="1"/>
    </xf>
    <xf borderId="0" fillId="0" fontId="12" numFmtId="0" xfId="0" applyFont="1"/>
    <xf borderId="0" fillId="8" fontId="1" numFmtId="0" xfId="0" applyAlignment="1" applyFont="1">
      <alignment readingOrder="0" shrinkToFit="0" vertical="center" wrapText="1"/>
    </xf>
    <xf borderId="0" fillId="9" fontId="1" numFmtId="0" xfId="0" applyAlignment="1" applyFont="1">
      <alignment readingOrder="0" shrinkToFit="0" vertical="center" wrapText="1"/>
    </xf>
    <xf borderId="0" fillId="10" fontId="1" numFmtId="0" xfId="0" applyAlignment="1" applyFont="1">
      <alignment readingOrder="0" shrinkToFit="0" vertical="center" wrapText="1"/>
    </xf>
    <xf borderId="0" fillId="11" fontId="1" numFmtId="0" xfId="0" applyAlignment="1" applyFont="1">
      <alignment readingOrder="0" shrinkToFit="0" vertical="center" wrapText="1"/>
    </xf>
    <xf borderId="0" fillId="4" fontId="1" numFmtId="0" xfId="0" applyAlignment="1" applyFont="1">
      <alignment readingOrder="0" shrinkToFit="0" vertical="center" wrapText="1"/>
    </xf>
    <xf borderId="0" fillId="4" fontId="4" numFmtId="0" xfId="0" applyAlignment="1" applyFont="1">
      <alignment shrinkToFit="0" wrapText="1"/>
    </xf>
    <xf borderId="36" fillId="0" fontId="7" numFmtId="164" xfId="0" applyAlignment="1" applyBorder="1" applyFont="1" applyNumberFormat="1">
      <alignment horizontal="center" readingOrder="0" shrinkToFit="0" textRotation="0" vertical="center" wrapText="1"/>
    </xf>
    <xf borderId="37" fillId="0" fontId="7" numFmtId="164" xfId="0" applyAlignment="1" applyBorder="1" applyFont="1" applyNumberFormat="1">
      <alignment horizontal="center" readingOrder="0" shrinkToFit="0" textRotation="0" vertical="center" wrapText="1"/>
    </xf>
    <xf borderId="0" fillId="4" fontId="4" numFmtId="0" xfId="0" applyAlignment="1" applyFont="1">
      <alignment readingOrder="0"/>
    </xf>
    <xf borderId="0" fillId="0" fontId="13" numFmtId="0" xfId="0" applyAlignment="1" applyFont="1">
      <alignment readingOrder="0"/>
    </xf>
    <xf borderId="38" fillId="0" fontId="7" numFmtId="0" xfId="0" applyAlignment="1" applyBorder="1" applyFont="1">
      <alignment horizontal="center" readingOrder="0"/>
    </xf>
    <xf borderId="39" fillId="0" fontId="7" numFmtId="0" xfId="0" applyAlignment="1" applyBorder="1" applyFont="1">
      <alignment horizontal="center" readingOrder="0"/>
    </xf>
    <xf borderId="40" fillId="0" fontId="7" numFmtId="0" xfId="0" applyAlignment="1" applyBorder="1" applyFont="1">
      <alignment horizontal="center" readingOrder="0"/>
    </xf>
    <xf borderId="26" fillId="0" fontId="7" numFmtId="0" xfId="0" applyAlignment="1" applyBorder="1" applyFont="1">
      <alignment horizontal="center" readingOrder="0"/>
    </xf>
    <xf borderId="41" fillId="0" fontId="7" numFmtId="0" xfId="0" applyAlignment="1" applyBorder="1" applyFont="1">
      <alignment horizontal="center" readingOrder="0"/>
    </xf>
    <xf borderId="0" fillId="0" fontId="14" numFmtId="0" xfId="0" applyAlignment="1" applyFont="1">
      <alignment readingOrder="0"/>
    </xf>
    <xf borderId="0" fillId="0" fontId="14" numFmtId="0" xfId="0" applyAlignment="1" applyFont="1">
      <alignment horizontal="left" readingOrder="0" shrinkToFit="0" vertical="center" wrapText="1"/>
    </xf>
    <xf borderId="0" fillId="0" fontId="9" numFmtId="0" xfId="0" applyAlignment="1" applyFont="1">
      <alignment horizontal="center" readingOrder="0" shrinkToFit="0" vertical="center" wrapText="1"/>
    </xf>
    <xf borderId="42" fillId="0" fontId="5" numFmtId="0" xfId="0" applyAlignment="1" applyBorder="1" applyFont="1">
      <alignment horizontal="center" readingOrder="0" shrinkToFit="0" vertical="center" wrapText="1"/>
    </xf>
    <xf borderId="0" fillId="0" fontId="1" numFmtId="0" xfId="0" applyAlignment="1" applyFont="1">
      <alignment readingOrder="0" shrinkToFit="0" wrapText="1"/>
    </xf>
    <xf borderId="43" fillId="0" fontId="1" numFmtId="0" xfId="0" applyBorder="1" applyFont="1"/>
    <xf borderId="0" fillId="0" fontId="13" numFmtId="0" xfId="0" applyAlignment="1" applyFont="1">
      <alignment readingOrder="0"/>
    </xf>
    <xf borderId="44" fillId="0" fontId="1" numFmtId="0" xfId="0" applyBorder="1" applyFont="1"/>
    <xf borderId="45" fillId="0" fontId="1" numFmtId="0" xfId="0" applyBorder="1" applyFont="1"/>
    <xf borderId="46" fillId="0" fontId="1" numFmtId="0" xfId="0" applyBorder="1" applyFont="1"/>
    <xf borderId="0" fillId="0" fontId="15" numFmtId="0" xfId="0" applyAlignment="1" applyFont="1">
      <alignment readingOrder="0"/>
    </xf>
    <xf borderId="19" fillId="0" fontId="7" numFmtId="164" xfId="0" applyAlignment="1" applyBorder="1" applyFont="1" applyNumberFormat="1">
      <alignment horizontal="center" readingOrder="0" shrinkToFit="0" textRotation="0" vertical="center" wrapText="1"/>
    </xf>
    <xf borderId="47" fillId="0" fontId="1" numFmtId="0" xfId="0" applyBorder="1" applyFont="1"/>
    <xf borderId="14" fillId="0" fontId="7" numFmtId="0" xfId="0" applyAlignment="1" applyBorder="1" applyFont="1">
      <alignment horizontal="center" readingOrder="0" shrinkToFit="0" textRotation="0" vertical="center" wrapText="1"/>
    </xf>
    <xf borderId="22" fillId="0" fontId="1" numFmtId="0" xfId="0" applyBorder="1" applyFont="1"/>
    <xf borderId="23" fillId="0" fontId="1" numFmtId="0" xfId="0" applyBorder="1" applyFont="1"/>
    <xf borderId="16" fillId="0" fontId="7" numFmtId="0" xfId="0" applyAlignment="1" applyBorder="1" applyFont="1">
      <alignment horizontal="center" readingOrder="0" shrinkToFit="0" textRotation="0" vertical="center" wrapText="1"/>
    </xf>
    <xf borderId="10" fillId="0" fontId="7" numFmtId="0" xfId="0" applyAlignment="1" applyBorder="1" applyFont="1">
      <alignment horizontal="center" readingOrder="0" textRotation="0" vertical="center"/>
    </xf>
    <xf borderId="11" fillId="0" fontId="7" numFmtId="0" xfId="0" applyAlignment="1" applyBorder="1" applyFont="1">
      <alignment horizontal="center" readingOrder="0" textRotation="0" vertical="center"/>
    </xf>
    <xf borderId="12" fillId="0" fontId="7" numFmtId="0" xfId="0" applyAlignment="1" applyBorder="1" applyFont="1">
      <alignment horizontal="center" readingOrder="0" textRotation="0" vertical="center"/>
    </xf>
    <xf borderId="22" fillId="0" fontId="16" numFmtId="0" xfId="0" applyAlignment="1" applyBorder="1" applyFont="1">
      <alignment horizontal="center" readingOrder="0" vertical="bottom"/>
    </xf>
    <xf borderId="0" fillId="4" fontId="4" numFmtId="0" xfId="0" applyAlignment="1" applyFont="1">
      <alignment readingOrder="0" shrinkToFit="0" wrapText="1"/>
    </xf>
    <xf borderId="0" fillId="0" fontId="16" numFmtId="0" xfId="0" applyAlignment="1" applyFont="1">
      <alignment horizontal="center" readingOrder="0" vertical="bottom"/>
    </xf>
    <xf borderId="23" fillId="0" fontId="16" numFmtId="0" xfId="0" applyAlignment="1" applyBorder="1" applyFont="1">
      <alignment horizontal="center" readingOrder="0" vertical="bottom"/>
    </xf>
    <xf borderId="0" fillId="0" fontId="0" numFmtId="0" xfId="0" applyAlignment="1" applyFont="1">
      <alignment readingOrder="0"/>
    </xf>
    <xf borderId="0" fillId="0" fontId="0" numFmtId="0" xfId="0" applyAlignment="1" applyFont="1">
      <alignment horizontal="left" readingOrder="0" shrinkToFit="0" vertical="center" wrapText="1"/>
    </xf>
    <xf borderId="0" fillId="0" fontId="17" numFmtId="0" xfId="0" applyAlignment="1" applyFont="1">
      <alignment horizontal="left" readingOrder="0"/>
    </xf>
    <xf borderId="0" fillId="0" fontId="2" numFmtId="0" xfId="0" applyAlignment="1" applyFont="1">
      <alignment horizontal="center" readingOrder="0" shrinkToFit="0" vertical="center" wrapText="1"/>
    </xf>
    <xf borderId="0" fillId="0" fontId="14" numFmtId="0" xfId="0" applyAlignment="1" applyFont="1">
      <alignment readingOrder="0" shrinkToFit="0" wrapText="1"/>
    </xf>
    <xf borderId="0" fillId="0" fontId="7" numFmtId="164" xfId="0" applyAlignment="1" applyFont="1" applyNumberFormat="1">
      <alignment horizontal="center" readingOrder="0" shrinkToFit="0" textRotation="0" vertical="center" wrapText="1"/>
    </xf>
    <xf borderId="0" fillId="0" fontId="7" numFmtId="0" xfId="0" applyAlignment="1" applyFont="1">
      <alignment horizontal="center" readingOrder="0"/>
    </xf>
    <xf borderId="0" fillId="0" fontId="7" numFmtId="0" xfId="0" applyAlignment="1" applyFont="1">
      <alignment horizontal="center"/>
    </xf>
    <xf borderId="0" fillId="0" fontId="1" numFmtId="0" xfId="0" applyAlignment="1" applyFont="1">
      <alignment horizontal="left" readingOrder="0"/>
    </xf>
    <xf borderId="0" fillId="0" fontId="18" numFmtId="0" xfId="0" applyAlignment="1" applyFont="1">
      <alignment readingOrder="0"/>
    </xf>
    <xf borderId="0" fillId="12" fontId="19" numFmtId="0" xfId="0" applyAlignment="1" applyFill="1" applyFont="1">
      <alignment horizontal="left" readingOrder="0"/>
    </xf>
    <xf borderId="0" fillId="0" fontId="0" numFmtId="0" xfId="0" applyAlignment="1" applyFont="1">
      <alignment readingOrder="0" shrinkToFit="0" wrapText="1"/>
    </xf>
    <xf borderId="0" fillId="0" fontId="14" numFmtId="0" xfId="0" applyAlignment="1" applyFont="1">
      <alignment readingOrder="0"/>
    </xf>
    <xf borderId="0" fillId="13" fontId="20" numFmtId="0" xfId="0" applyAlignment="1" applyFill="1" applyFont="1">
      <alignment horizontal="center" readingOrder="0" shrinkToFit="0" wrapText="1"/>
    </xf>
    <xf borderId="48" fillId="13" fontId="20" numFmtId="0" xfId="0" applyAlignment="1" applyBorder="1" applyFont="1">
      <alignment horizontal="center" readingOrder="0" shrinkToFit="0" wrapText="1"/>
    </xf>
    <xf borderId="49" fillId="0" fontId="1" numFmtId="0" xfId="0" applyBorder="1" applyFont="1"/>
    <xf borderId="50" fillId="0" fontId="1" numFmtId="0" xfId="0" applyBorder="1" applyFont="1"/>
    <xf borderId="49" fillId="13" fontId="20" numFmtId="0" xfId="0" applyAlignment="1" applyBorder="1" applyFont="1">
      <alignment horizontal="center" readingOrder="0" shrinkToFit="0" wrapText="1"/>
    </xf>
    <xf borderId="51" fillId="0" fontId="1" numFmtId="0" xfId="0" applyBorder="1" applyFont="1"/>
    <xf borderId="52" fillId="13" fontId="20" numFmtId="0" xfId="0" applyAlignment="1" applyBorder="1" applyFont="1">
      <alignment horizontal="center" readingOrder="0" shrinkToFit="0" wrapText="1"/>
    </xf>
    <xf borderId="0" fillId="0" fontId="21" numFmtId="0" xfId="0" applyAlignment="1" applyFont="1">
      <alignment horizontal="center" readingOrder="0" shrinkToFit="0" wrapText="1"/>
    </xf>
    <xf borderId="53" fillId="0" fontId="21" numFmtId="0" xfId="0" applyAlignment="1" applyBorder="1" applyFont="1">
      <alignment horizontal="center" readingOrder="0" shrinkToFit="0" wrapText="1"/>
    </xf>
    <xf borderId="54" fillId="0" fontId="1" numFmtId="0" xfId="0" applyBorder="1" applyFont="1"/>
    <xf borderId="53" fillId="0" fontId="22" numFmtId="0" xfId="0" applyAlignment="1" applyBorder="1" applyFont="1">
      <alignment horizontal="center" readingOrder="0" shrinkToFit="0" vertical="bottom" wrapText="1"/>
    </xf>
    <xf borderId="55" fillId="0" fontId="21" numFmtId="0" xfId="0" applyAlignment="1" applyBorder="1" applyFont="1">
      <alignment horizontal="center" readingOrder="0" shrinkToFit="0" wrapText="1"/>
    </xf>
    <xf borderId="56" fillId="0" fontId="1" numFmtId="0" xfId="0" applyBorder="1" applyFont="1"/>
    <xf borderId="57" fillId="0" fontId="23" numFmtId="0" xfId="0" applyAlignment="1" applyBorder="1" applyFont="1">
      <alignment readingOrder="0" shrinkToFit="0" wrapText="1"/>
    </xf>
    <xf borderId="58" fillId="0" fontId="24" numFmtId="0" xfId="0" applyAlignment="1" applyBorder="1" applyFont="1">
      <alignment horizontal="center" shrinkToFit="0" wrapText="1"/>
    </xf>
    <xf borderId="0" fillId="0" fontId="23" numFmtId="0" xfId="0" applyAlignment="1" applyFont="1">
      <alignment readingOrder="0" shrinkToFit="0" wrapText="1"/>
    </xf>
    <xf borderId="59" fillId="0" fontId="23" numFmtId="0" xfId="0" applyAlignment="1" applyBorder="1" applyFont="1">
      <alignment readingOrder="0" shrinkToFit="0" wrapText="1"/>
    </xf>
    <xf borderId="60" fillId="0" fontId="24" numFmtId="0" xfId="0" applyAlignment="1" applyBorder="1" applyFont="1">
      <alignment horizontal="center" shrinkToFit="0" wrapText="1"/>
    </xf>
    <xf borderId="59" fillId="0" fontId="13" numFmtId="0" xfId="0" applyAlignment="1" applyBorder="1" applyFont="1">
      <alignment readingOrder="0" shrinkToFit="0" vertical="bottom" wrapText="1"/>
    </xf>
    <xf borderId="23" fillId="0" fontId="23" numFmtId="0" xfId="0" applyAlignment="1" applyBorder="1" applyFont="1">
      <alignment readingOrder="0" shrinkToFit="0" wrapText="1"/>
    </xf>
    <xf borderId="22" fillId="0" fontId="24" numFmtId="0" xfId="0" applyAlignment="1" applyBorder="1" applyFont="1">
      <alignment horizontal="center" shrinkToFit="0" wrapText="1"/>
    </xf>
    <xf borderId="61" fillId="0" fontId="23" numFmtId="0" xfId="0" applyAlignment="1" applyBorder="1" applyFont="1">
      <alignment readingOrder="0" shrinkToFit="0" wrapText="1"/>
    </xf>
    <xf borderId="0" fillId="0" fontId="4" numFmtId="0" xfId="0" applyAlignment="1" applyFont="1">
      <alignment readingOrder="0"/>
    </xf>
    <xf borderId="62" fillId="13" fontId="20" numFmtId="0" xfId="0" applyAlignment="1" applyBorder="1" applyFont="1">
      <alignment horizontal="center" readingOrder="0" shrinkToFit="0" wrapText="1"/>
    </xf>
    <xf borderId="63" fillId="0" fontId="1" numFmtId="0" xfId="0" applyBorder="1" applyFont="1"/>
    <xf borderId="64" fillId="0" fontId="21" numFmtId="0" xfId="0" applyAlignment="1" applyBorder="1" applyFont="1">
      <alignment horizontal="center" readingOrder="0" shrinkToFit="0" wrapText="1"/>
    </xf>
    <xf borderId="65" fillId="0" fontId="1" numFmtId="0" xfId="0" applyBorder="1" applyFont="1"/>
    <xf borderId="23" fillId="0" fontId="1" numFmtId="0" xfId="0" applyAlignment="1" applyBorder="1" applyFont="1">
      <alignment readingOrder="0"/>
    </xf>
    <xf borderId="60" fillId="0" fontId="1" numFmtId="0" xfId="0" applyAlignment="1" applyBorder="1" applyFont="1">
      <alignment horizontal="center" readingOrder="0"/>
    </xf>
    <xf borderId="18" fillId="0" fontId="21" numFmtId="0" xfId="0" applyAlignment="1" applyBorder="1" applyFont="1">
      <alignment horizontal="center" readingOrder="0" shrinkToFit="0" wrapText="1"/>
    </xf>
    <xf borderId="22" fillId="0" fontId="1" numFmtId="0" xfId="0" applyAlignment="1" applyBorder="1" applyFont="1">
      <alignment horizontal="center" readingOrder="0"/>
    </xf>
    <xf borderId="66" fillId="0" fontId="1" numFmtId="0" xfId="0" applyBorder="1" applyFont="1"/>
    <xf borderId="61" fillId="0" fontId="1" numFmtId="0" xfId="0" applyAlignment="1" applyBorder="1" applyFont="1">
      <alignment readingOrder="0"/>
    </xf>
    <xf borderId="0" fillId="10" fontId="25" numFmtId="0" xfId="0" applyAlignment="1" applyFont="1">
      <alignment readingOrder="0" shrinkToFit="0" wrapText="1"/>
    </xf>
    <xf borderId="64" fillId="0" fontId="22" numFmtId="0" xfId="0" applyAlignment="1" applyBorder="1" applyFont="1">
      <alignment horizontal="center" readingOrder="0" shrinkToFit="0" vertical="bottom" wrapText="1"/>
    </xf>
    <xf borderId="60" fillId="0" fontId="26" numFmtId="0" xfId="0" applyAlignment="1" applyBorder="1" applyFont="1">
      <alignment horizontal="center" readingOrder="0" shrinkToFit="0" wrapText="1"/>
    </xf>
    <xf borderId="21" fillId="0" fontId="13" numFmtId="0" xfId="0" applyAlignment="1" applyBorder="1" applyFont="1">
      <alignment readingOrder="0" shrinkToFit="0" vertical="bottom" wrapText="1"/>
    </xf>
    <xf borderId="67" fillId="0" fontId="24" numFmtId="0" xfId="0" applyAlignment="1" applyBorder="1" applyFont="1">
      <alignment horizontal="center" readingOrder="0" shrinkToFit="0" wrapText="1"/>
    </xf>
    <xf borderId="20" fillId="0" fontId="1" numFmtId="0" xfId="0" applyAlignment="1" applyBorder="1" applyFont="1">
      <alignment readingOrder="0"/>
    </xf>
    <xf borderId="0" fillId="0" fontId="0" numFmtId="0" xfId="0" applyAlignment="1" applyFont="1">
      <alignment horizontal="left" readingOrder="0" shrinkToFit="0" wrapText="1"/>
    </xf>
    <xf borderId="19" fillId="0" fontId="16" numFmtId="0" xfId="0" applyAlignment="1" applyBorder="1" applyFont="1">
      <alignment horizontal="center" readingOrder="0" vertical="bottom"/>
    </xf>
    <xf borderId="20" fillId="0" fontId="16" numFmtId="0" xfId="0" applyAlignment="1" applyBorder="1" applyFont="1">
      <alignment horizontal="center" readingOrder="0" vertical="bottom"/>
    </xf>
    <xf borderId="21" fillId="0" fontId="16" numFmtId="0" xfId="0" applyAlignment="1" applyBorder="1" applyFont="1">
      <alignment horizontal="center" readingOrder="0" vertical="bottom"/>
    </xf>
    <xf borderId="59" fillId="0" fontId="23" numFmtId="0" xfId="0" applyAlignment="1" applyBorder="1" applyFont="1">
      <alignment shrinkToFit="0" wrapText="1"/>
    </xf>
    <xf borderId="68" fillId="0" fontId="24" numFmtId="0" xfId="0" applyAlignment="1" applyBorder="1" applyFont="1">
      <alignment horizontal="center" shrinkToFit="0" wrapText="1"/>
    </xf>
    <xf borderId="0" fillId="7" fontId="13" numFmtId="0" xfId="0" applyAlignment="1" applyFont="1">
      <alignment horizontal="left" readingOrder="0"/>
    </xf>
    <xf borderId="0" fillId="0" fontId="13" numFmtId="0" xfId="0" applyAlignment="1" applyFont="1">
      <alignment horizontal="left" readingOrder="0" shrinkToFit="0" wrapText="1"/>
    </xf>
    <xf borderId="21" fillId="0" fontId="23" numFmtId="0" xfId="0" applyAlignment="1" applyBorder="1" applyFont="1">
      <alignment readingOrder="0" shrinkToFit="0" wrapText="1"/>
    </xf>
    <xf borderId="69" fillId="0" fontId="23" numFmtId="0" xfId="0" applyAlignment="1" applyBorder="1" applyFont="1">
      <alignment readingOrder="0" shrinkToFit="0" wrapText="1"/>
    </xf>
    <xf borderId="67" fillId="0" fontId="23" numFmtId="0" xfId="0" applyAlignment="1" applyBorder="1" applyFont="1">
      <alignment horizontal="center" readingOrder="0" shrinkToFit="0" wrapText="1"/>
    </xf>
    <xf borderId="59" fillId="0" fontId="1" numFmtId="0" xfId="0" applyBorder="1" applyFont="1"/>
    <xf borderId="68" fillId="0" fontId="1" numFmtId="0" xfId="0" applyBorder="1" applyFont="1"/>
    <xf borderId="69" fillId="0" fontId="1" numFmtId="0" xfId="0" applyAlignment="1" applyBorder="1" applyFont="1">
      <alignment readingOrder="0"/>
    </xf>
    <xf borderId="67" fillId="0" fontId="1" numFmtId="0" xfId="0" applyAlignment="1" applyBorder="1" applyFont="1">
      <alignment horizontal="center" readingOrder="0"/>
    </xf>
    <xf borderId="19" fillId="0" fontId="23" numFmtId="0" xfId="0" applyAlignment="1" applyBorder="1" applyFont="1">
      <alignment horizontal="center" readingOrder="0" shrinkToFit="0" wrapText="1"/>
    </xf>
    <xf borderId="70" fillId="0" fontId="1" numFmtId="0" xfId="0" applyBorder="1" applyFont="1"/>
    <xf borderId="71" fillId="0" fontId="1" numFmtId="0" xfId="0" applyBorder="1" applyFont="1"/>
    <xf borderId="72" fillId="0" fontId="1" numFmtId="0" xfId="0" applyAlignment="1" applyBorder="1" applyFont="1">
      <alignment readingOrder="0"/>
    </xf>
    <xf borderId="73" fillId="0" fontId="1" numFmtId="0" xfId="0" applyAlignment="1" applyBorder="1" applyFont="1">
      <alignment horizontal="center" readingOrder="0"/>
    </xf>
    <xf borderId="74" fillId="0" fontId="1" numFmtId="0" xfId="0" applyBorder="1" applyFont="1"/>
    <xf borderId="2" fillId="0" fontId="8" numFmtId="0" xfId="0" applyAlignment="1" applyBorder="1" applyFont="1">
      <alignment horizontal="left" readingOrder="0" shrinkToFit="0" vertical="center" wrapText="1"/>
    </xf>
    <xf borderId="1" fillId="0" fontId="16" numFmtId="0" xfId="0" applyAlignment="1" applyBorder="1" applyFont="1">
      <alignment horizontal="center" readingOrder="0" vertical="bottom"/>
    </xf>
    <xf borderId="2" fillId="0" fontId="16" numFmtId="0" xfId="0" applyAlignment="1" applyBorder="1" applyFont="1">
      <alignment horizontal="center" readingOrder="0" vertical="bottom"/>
    </xf>
    <xf borderId="3" fillId="0" fontId="16" numFmtId="0" xfId="0" applyAlignment="1" applyBorder="1" applyFont="1">
      <alignment horizontal="center" readingOrder="0" vertical="bottom"/>
    </xf>
    <xf borderId="0" fillId="0" fontId="27" numFmtId="0" xfId="0" applyAlignment="1" applyFont="1">
      <alignment horizontal="left" readingOrder="0" shrinkToFit="0" wrapText="1"/>
    </xf>
    <xf borderId="0" fillId="10" fontId="1" numFmtId="0" xfId="0" applyAlignment="1" applyFont="1">
      <alignment readingOrder="0" shrinkToFit="0" wrapText="1"/>
    </xf>
    <xf borderId="0" fillId="0" fontId="13" numFmtId="0" xfId="0" applyAlignment="1" applyFont="1">
      <alignment horizontal="left" readingOrder="0" vertical="center"/>
    </xf>
    <xf borderId="0" fillId="0" fontId="8" numFmtId="0" xfId="0" applyAlignment="1" applyFont="1">
      <alignment horizontal="left" readingOrder="0" shrinkToFit="0" vertical="center" wrapText="1"/>
    </xf>
    <xf borderId="0" fillId="0" fontId="15" numFmtId="0" xfId="0" applyAlignment="1" applyFont="1">
      <alignment readingOrder="0" vertical="center"/>
    </xf>
    <xf borderId="0" fillId="10" fontId="23" numFmtId="0" xfId="0" applyAlignment="1" applyFont="1">
      <alignment readingOrder="0" shrinkToFit="0" vertical="center" wrapText="1"/>
    </xf>
    <xf borderId="0" fillId="0" fontId="4" numFmtId="0" xfId="0" applyAlignment="1" applyFont="1">
      <alignment readingOrder="0" shrinkToFit="0" wrapText="1"/>
    </xf>
    <xf borderId="0" fillId="0" fontId="1" numFmtId="0" xfId="0" applyAlignment="1" applyFont="1">
      <alignment horizontal="left" readingOrder="0" shrinkToFit="0" vertical="center" wrapText="0"/>
    </xf>
    <xf borderId="0" fillId="5" fontId="1" numFmtId="0" xfId="0" applyAlignment="1" applyFont="1">
      <alignment shrinkToFit="0" vertical="center" wrapText="1"/>
    </xf>
    <xf borderId="0" fillId="6" fontId="1" numFmtId="0" xfId="0" applyAlignment="1" applyFont="1">
      <alignment shrinkToFit="0" vertical="center" wrapText="1"/>
    </xf>
    <xf borderId="0" fillId="7" fontId="1" numFmtId="0" xfId="0" applyAlignment="1" applyFont="1">
      <alignment shrinkToFit="0" vertical="center" wrapText="1"/>
    </xf>
    <xf borderId="0" fillId="8" fontId="1" numFmtId="0" xfId="0" applyAlignment="1" applyFont="1">
      <alignment shrinkToFit="0" vertical="center" wrapText="1"/>
    </xf>
    <xf borderId="0" fillId="9" fontId="1" numFmtId="0" xfId="0" applyAlignment="1" applyFont="1">
      <alignment shrinkToFit="0" vertical="center" wrapText="1"/>
    </xf>
    <xf borderId="0" fillId="10" fontId="1" numFmtId="0" xfId="0" applyAlignment="1" applyFont="1">
      <alignment shrinkToFit="0" vertical="center" wrapText="1"/>
    </xf>
    <xf borderId="0" fillId="11" fontId="1" numFmtId="0" xfId="0" applyAlignment="1" applyFont="1">
      <alignment shrinkToFit="0" vertical="center" wrapText="1"/>
    </xf>
    <xf borderId="20" fillId="0" fontId="8" numFmtId="164" xfId="0" applyAlignment="1" applyBorder="1" applyFont="1" applyNumberFormat="1">
      <alignment horizontal="left" readingOrder="0" shrinkToFit="0" vertical="center" wrapText="1"/>
    </xf>
    <xf borderId="2" fillId="0" fontId="8" numFmtId="164" xfId="0" applyAlignment="1" applyBorder="1" applyFont="1" applyNumberFormat="1">
      <alignment horizontal="left" readingOrder="0" shrinkToFit="0" vertical="center" wrapText="1"/>
    </xf>
    <xf borderId="27" fillId="0" fontId="5" numFmtId="0" xfId="0" applyAlignment="1" applyBorder="1" applyFont="1">
      <alignment horizontal="center" readingOrder="0" shrinkToFit="0" vertical="center" wrapText="1"/>
    </xf>
    <xf borderId="27" fillId="0" fontId="6" numFmtId="0" xfId="0" applyAlignment="1" applyBorder="1" applyFont="1">
      <alignment horizontal="center" readingOrder="0" shrinkToFit="0" vertical="center" wrapText="1"/>
    </xf>
    <xf borderId="0" fillId="0" fontId="8" numFmtId="164" xfId="0" applyAlignment="1" applyFont="1" applyNumberFormat="1">
      <alignment horizontal="left" readingOrder="0" shrinkToFit="0" vertical="center" wrapText="1"/>
    </xf>
    <xf borderId="11" fillId="0" fontId="1" numFmtId="0" xfId="0" applyBorder="1" applyFont="1"/>
    <xf borderId="1" fillId="0" fontId="8" numFmtId="164" xfId="0" applyAlignment="1" applyBorder="1" applyFont="1" applyNumberFormat="1">
      <alignment horizontal="left" readingOrder="0" shrinkToFit="0" vertical="center" wrapText="1"/>
    </xf>
    <xf borderId="22" fillId="0" fontId="8" numFmtId="164" xfId="0" applyAlignment="1" applyBorder="1" applyFont="1" applyNumberFormat="1">
      <alignment horizontal="left" readingOrder="0" shrinkToFit="0" vertical="center" wrapText="1"/>
    </xf>
    <xf borderId="19" fillId="0" fontId="8" numFmtId="164" xfId="0" applyAlignment="1" applyBorder="1" applyFont="1" applyNumberForma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s://doi.org/10.1109/IROS.2016.7759573" TargetMode="External"/><Relationship Id="rId42" Type="http://schemas.openxmlformats.org/officeDocument/2006/relationships/hyperlink" Target="https://doi.org/10.1177/1059712312445902" TargetMode="External"/><Relationship Id="rId41" Type="http://schemas.openxmlformats.org/officeDocument/2006/relationships/hyperlink" Target="https://doi.org/10.1007/978-3-540-77915-5_3" TargetMode="External"/><Relationship Id="rId44" Type="http://schemas.openxmlformats.org/officeDocument/2006/relationships/hyperlink" Target="https://doi.org/10.1016/j.patrec.2016.03.021" TargetMode="External"/><Relationship Id="rId43" Type="http://schemas.openxmlformats.org/officeDocument/2006/relationships/hyperlink" Target="https://doi.org/10.1109/TCDS.2017.2714170" TargetMode="External"/><Relationship Id="rId46" Type="http://schemas.openxmlformats.org/officeDocument/2006/relationships/hyperlink" Target="https://doi.org/10.1007/978-3-642-10817-4_8" TargetMode="External"/><Relationship Id="rId45" Type="http://schemas.openxmlformats.org/officeDocument/2006/relationships/hyperlink" Target="https://doi.org/10.1007/978-3-319-24078-7_32" TargetMode="External"/><Relationship Id="rId107" Type="http://schemas.openxmlformats.org/officeDocument/2006/relationships/hyperlink" Target="https://doi.org/10.1109/CRV.2012.32" TargetMode="External"/><Relationship Id="rId106" Type="http://schemas.openxmlformats.org/officeDocument/2006/relationships/hyperlink" Target="https://doi.org/10.1016/j.imavis.2013.08.005" TargetMode="External"/><Relationship Id="rId105" Type="http://schemas.openxmlformats.org/officeDocument/2006/relationships/hyperlink" Target="https://doi.org/10.1109/CRV.2016.27" TargetMode="External"/><Relationship Id="rId104" Type="http://schemas.openxmlformats.org/officeDocument/2006/relationships/hyperlink" Target="https://doi.org/10.1016/S1077-3142(03)00096-1" TargetMode="External"/><Relationship Id="rId109" Type="http://schemas.openxmlformats.org/officeDocument/2006/relationships/hyperlink" Target="https://doi.org/10.1109/ANNES.1993.323019" TargetMode="External"/><Relationship Id="rId108" Type="http://schemas.openxmlformats.org/officeDocument/2006/relationships/hyperlink" Target="https://doi.org/10.1109/EST.2010.9" TargetMode="External"/><Relationship Id="rId48" Type="http://schemas.openxmlformats.org/officeDocument/2006/relationships/hyperlink" Target="https://doi.org/10.1007/s11633-014-0831-4" TargetMode="External"/><Relationship Id="rId47" Type="http://schemas.openxmlformats.org/officeDocument/2006/relationships/hyperlink" Target="https://doi.org/10.1007/978-1-84996-329-9_4" TargetMode="External"/><Relationship Id="rId49" Type="http://schemas.openxmlformats.org/officeDocument/2006/relationships/hyperlink" Target="https://doi.org/10.1007/978-3-540-88688-4_21" TargetMode="External"/><Relationship Id="rId103" Type="http://schemas.openxmlformats.org/officeDocument/2006/relationships/hyperlink" Target="https://doi.org/10.1016/j.patrec.2009.11.017" TargetMode="External"/><Relationship Id="rId102" Type="http://schemas.openxmlformats.org/officeDocument/2006/relationships/hyperlink" Target="https://doi.org/10.1007/s10044-012-0274-x" TargetMode="External"/><Relationship Id="rId101" Type="http://schemas.openxmlformats.org/officeDocument/2006/relationships/hyperlink" Target="https://doi.org/10.1016/j.artint.2015.08.009" TargetMode="External"/><Relationship Id="rId100" Type="http://schemas.openxmlformats.org/officeDocument/2006/relationships/hyperlink" Target="https://doi.org/10.1016/j.eswa.2013.07.082" TargetMode="External"/><Relationship Id="rId31" Type="http://schemas.openxmlformats.org/officeDocument/2006/relationships/hyperlink" Target="https://doi.org/10.1007/978-3-540-88682-2_13" TargetMode="External"/><Relationship Id="rId30" Type="http://schemas.openxmlformats.org/officeDocument/2006/relationships/hyperlink" Target="https://doi.org/10.1177/1059712313491614" TargetMode="External"/><Relationship Id="rId33" Type="http://schemas.openxmlformats.org/officeDocument/2006/relationships/hyperlink" Target="https://doi.org/10.1109/IROS.2012.6386116" TargetMode="External"/><Relationship Id="rId32" Type="http://schemas.openxmlformats.org/officeDocument/2006/relationships/hyperlink" Target="https://doi.org/10.1007/11789239_39" TargetMode="External"/><Relationship Id="rId35" Type="http://schemas.openxmlformats.org/officeDocument/2006/relationships/hyperlink" Target="https://doi.org/10.1007/s11263-009-0239-8" TargetMode="External"/><Relationship Id="rId34" Type="http://schemas.openxmlformats.org/officeDocument/2006/relationships/hyperlink" Target="https://doi.org/10.3389/fnbot.2015.00011" TargetMode="External"/><Relationship Id="rId37" Type="http://schemas.openxmlformats.org/officeDocument/2006/relationships/hyperlink" Target="https://doi.org/10.1109/TAMD.2013.2263833" TargetMode="External"/><Relationship Id="rId36" Type="http://schemas.openxmlformats.org/officeDocument/2006/relationships/hyperlink" Target="https://doi.org/10.1109/IROS.2013.6697213" TargetMode="External"/><Relationship Id="rId39" Type="http://schemas.openxmlformats.org/officeDocument/2006/relationships/hyperlink" Target="https://doi.org/10.1007/978-3-642-35749-7_8" TargetMode="External"/><Relationship Id="rId38" Type="http://schemas.openxmlformats.org/officeDocument/2006/relationships/hyperlink" Target="https://doi.org/10.1109/ICMA.2008.4798893" TargetMode="External"/><Relationship Id="rId20" Type="http://schemas.openxmlformats.org/officeDocument/2006/relationships/hyperlink" Target="https://doi.org/10.1007/3-540-46238-4_29" TargetMode="External"/><Relationship Id="rId22" Type="http://schemas.openxmlformats.org/officeDocument/2006/relationships/hyperlink" Target="https://doi.org/10.1109/IJCNN.2012.6252520" TargetMode="External"/><Relationship Id="rId21" Type="http://schemas.openxmlformats.org/officeDocument/2006/relationships/hyperlink" Target="https://doi.org/10.1016/j.patrec.2013.09.004" TargetMode="External"/><Relationship Id="rId24" Type="http://schemas.openxmlformats.org/officeDocument/2006/relationships/hyperlink" Target="https://doi.org/10.1007/978-3-642-39405-8_29" TargetMode="External"/><Relationship Id="rId23" Type="http://schemas.openxmlformats.org/officeDocument/2006/relationships/hyperlink" Target="https://doi.org/10.1007/s13218-011-0155-2" TargetMode="External"/><Relationship Id="rId129" Type="http://schemas.openxmlformats.org/officeDocument/2006/relationships/hyperlink" Target="https://doi.org/10.1109/ICRA.2014.6907570" TargetMode="External"/><Relationship Id="rId128" Type="http://schemas.openxmlformats.org/officeDocument/2006/relationships/hyperlink" Target="https://doi.org/10.1007/978-3-642-03061-1_9" TargetMode="External"/><Relationship Id="rId127" Type="http://schemas.openxmlformats.org/officeDocument/2006/relationships/hyperlink" Target="https://doi.org/10.1007/978-3-540-74272-2_12" TargetMode="External"/><Relationship Id="rId126" Type="http://schemas.openxmlformats.org/officeDocument/2006/relationships/hyperlink" Target="https://doi.org/10.1007/978-3-540-75703-0_21" TargetMode="External"/><Relationship Id="rId26" Type="http://schemas.openxmlformats.org/officeDocument/2006/relationships/hyperlink" Target="https://doi.org/10.1109/ICRA.2014.6907103" TargetMode="External"/><Relationship Id="rId121" Type="http://schemas.openxmlformats.org/officeDocument/2006/relationships/hyperlink" Target="https://doi.org/10.1007/978-3-642-37431-9_33" TargetMode="External"/><Relationship Id="rId25" Type="http://schemas.openxmlformats.org/officeDocument/2006/relationships/hyperlink" Target="https://doi.org/10.1016/j.robot.2017.04.003" TargetMode="External"/><Relationship Id="rId120" Type="http://schemas.openxmlformats.org/officeDocument/2006/relationships/hyperlink" Target="https://doi.org/10.1109/DEVLRN.2008.4640817" TargetMode="External"/><Relationship Id="rId28" Type="http://schemas.openxmlformats.org/officeDocument/2006/relationships/hyperlink" Target="https://doi.org/10.1109/DEVLRN.2014.6982986" TargetMode="External"/><Relationship Id="rId27" Type="http://schemas.openxmlformats.org/officeDocument/2006/relationships/hyperlink" Target="https://doi.org/10.1177/1059712315609412" TargetMode="External"/><Relationship Id="rId125" Type="http://schemas.openxmlformats.org/officeDocument/2006/relationships/hyperlink" Target="https://doi.org/10.1109/ROBOT.2008.4543676" TargetMode="External"/><Relationship Id="rId29" Type="http://schemas.openxmlformats.org/officeDocument/2006/relationships/hyperlink" Target="https://doi.org/10.1007/978-3-319-25739-6_6" TargetMode="External"/><Relationship Id="rId124" Type="http://schemas.openxmlformats.org/officeDocument/2006/relationships/hyperlink" Target="https://doi.org/10.1007/s00422-010-0415-5" TargetMode="External"/><Relationship Id="rId123" Type="http://schemas.openxmlformats.org/officeDocument/2006/relationships/hyperlink" Target="https://doi.org/10.1109/IROS.2012.6385529" TargetMode="External"/><Relationship Id="rId122" Type="http://schemas.openxmlformats.org/officeDocument/2006/relationships/hyperlink" Target="https://doi.org/10.1016/j.neucom.2015.09.074" TargetMode="External"/><Relationship Id="rId95" Type="http://schemas.openxmlformats.org/officeDocument/2006/relationships/hyperlink" Target="https://doi.org/10.1016/j.jvcir.2015.03.002" TargetMode="External"/><Relationship Id="rId94" Type="http://schemas.openxmlformats.org/officeDocument/2006/relationships/hyperlink" Target="https://doi.org/10.1109/IROS.2016.7759556" TargetMode="External"/><Relationship Id="rId97" Type="http://schemas.openxmlformats.org/officeDocument/2006/relationships/hyperlink" Target="https://doi.org/10.1109/AVSS.2005.1577237" TargetMode="External"/><Relationship Id="rId96" Type="http://schemas.openxmlformats.org/officeDocument/2006/relationships/hyperlink" Target="https://doi.org/10.1007/s00221-011-2712-1" TargetMode="External"/><Relationship Id="rId11" Type="http://schemas.openxmlformats.org/officeDocument/2006/relationships/hyperlink" Target="https://doi.org/10.1177/105971230401200203" TargetMode="External"/><Relationship Id="rId99" Type="http://schemas.openxmlformats.org/officeDocument/2006/relationships/hyperlink" Target="https://doi.org/10.1016/j.neunet.2009.01.007" TargetMode="External"/><Relationship Id="rId10" Type="http://schemas.openxmlformats.org/officeDocument/2006/relationships/hyperlink" Target="https://doi.org/10.1007/978-3-319-26561-2_1" TargetMode="External"/><Relationship Id="rId98" Type="http://schemas.openxmlformats.org/officeDocument/2006/relationships/hyperlink" Target="https://doi.org/10.1109/IROS.2014.6942983" TargetMode="External"/><Relationship Id="rId13" Type="http://schemas.openxmlformats.org/officeDocument/2006/relationships/hyperlink" Target="https://doi.org/10.1177/1059712311411112" TargetMode="External"/><Relationship Id="rId12" Type="http://schemas.openxmlformats.org/officeDocument/2006/relationships/hyperlink" Target="https://doi.org/10.1007/978-0-387-75523-6_4" TargetMode="External"/><Relationship Id="rId91" Type="http://schemas.openxmlformats.org/officeDocument/2006/relationships/hyperlink" Target="https://doi.org/10.3389/fnbot.2015.00003" TargetMode="External"/><Relationship Id="rId90" Type="http://schemas.openxmlformats.org/officeDocument/2006/relationships/hyperlink" Target="https://doi.org/10.1007/978-3-319-51469-7_8" TargetMode="External"/><Relationship Id="rId93" Type="http://schemas.openxmlformats.org/officeDocument/2006/relationships/hyperlink" Target="https://doi.org/10.1007/s10514-014-9392-1" TargetMode="External"/><Relationship Id="rId92" Type="http://schemas.openxmlformats.org/officeDocument/2006/relationships/hyperlink" Target="https://doi.org/10.1109/TCDS.2017.2679765" TargetMode="External"/><Relationship Id="rId118" Type="http://schemas.openxmlformats.org/officeDocument/2006/relationships/hyperlink" Target="https://doi.org/10.1016/j.patrec.2016.05.032" TargetMode="External"/><Relationship Id="rId117" Type="http://schemas.openxmlformats.org/officeDocument/2006/relationships/hyperlink" Target="https://doi.org/10.1007/s00521-003-0383-y" TargetMode="External"/><Relationship Id="rId116" Type="http://schemas.openxmlformats.org/officeDocument/2006/relationships/hyperlink" Target="https://doi.org/10.1109/IROS.2003.1249227" TargetMode="External"/><Relationship Id="rId115" Type="http://schemas.openxmlformats.org/officeDocument/2006/relationships/hyperlink" Target="https://doi.org/10.1109/ROMAN.2014.6926362" TargetMode="External"/><Relationship Id="rId119" Type="http://schemas.openxmlformats.org/officeDocument/2006/relationships/hyperlink" Target="https://doi.org/10.1007/978-3-319-46478-7_48" TargetMode="External"/><Relationship Id="rId15" Type="http://schemas.openxmlformats.org/officeDocument/2006/relationships/hyperlink" Target="https://doi.org/10.1109/FPA.1994.636093" TargetMode="External"/><Relationship Id="rId110" Type="http://schemas.openxmlformats.org/officeDocument/2006/relationships/hyperlink" Target="https://doi.org/10.1007/978-3-642-33863-2_33" TargetMode="External"/><Relationship Id="rId14" Type="http://schemas.openxmlformats.org/officeDocument/2006/relationships/hyperlink" Target="https://doi.org/10.1109/HUMANOIDS.2013.7030027" TargetMode="External"/><Relationship Id="rId17" Type="http://schemas.openxmlformats.org/officeDocument/2006/relationships/hyperlink" Target="https://doi.org/10.1109/ICAT.2013.6684076" TargetMode="External"/><Relationship Id="rId16" Type="http://schemas.openxmlformats.org/officeDocument/2006/relationships/hyperlink" Target="https://doi.org/10.1007/978-3-319-22979-9_33" TargetMode="External"/><Relationship Id="rId19" Type="http://schemas.openxmlformats.org/officeDocument/2006/relationships/hyperlink" Target="https://doi.org/10.1007/978-3-642-34014-7_3" TargetMode="External"/><Relationship Id="rId114" Type="http://schemas.openxmlformats.org/officeDocument/2006/relationships/hyperlink" Target="https://doi.org/10.1007/978-3-319-16199-0_8" TargetMode="External"/><Relationship Id="rId18" Type="http://schemas.openxmlformats.org/officeDocument/2006/relationships/hyperlink" Target="https://doi.org/10.1109/ROMAN.2011.6005199" TargetMode="External"/><Relationship Id="rId113" Type="http://schemas.openxmlformats.org/officeDocument/2006/relationships/hyperlink" Target="https://doi.org/10.1109/IROS.2016.7759780" TargetMode="External"/><Relationship Id="rId112" Type="http://schemas.openxmlformats.org/officeDocument/2006/relationships/hyperlink" Target="https://doi.org/10.1007/s11263-013-0662-8" TargetMode="External"/><Relationship Id="rId111" Type="http://schemas.openxmlformats.org/officeDocument/2006/relationships/hyperlink" Target="https://doi.org/10.1007/978-3-642-02230-2_4" TargetMode="External"/><Relationship Id="rId84" Type="http://schemas.openxmlformats.org/officeDocument/2006/relationships/hyperlink" Target="https://doi.org/10.1177/1059712308089185" TargetMode="External"/><Relationship Id="rId83" Type="http://schemas.openxmlformats.org/officeDocument/2006/relationships/hyperlink" Target="https://doi.org/10.1109/DEVLRN.2009.5175507" TargetMode="External"/><Relationship Id="rId86" Type="http://schemas.openxmlformats.org/officeDocument/2006/relationships/hyperlink" Target="https://doi.org/10.1109/ROBOT.2001.932594" TargetMode="External"/><Relationship Id="rId85" Type="http://schemas.openxmlformats.org/officeDocument/2006/relationships/hyperlink" Target="https://doi.org/10.1109/DEVLRN.2011.6037357" TargetMode="External"/><Relationship Id="rId88" Type="http://schemas.openxmlformats.org/officeDocument/2006/relationships/hyperlink" Target="https://doi.org/10.1007/978-3-642-39802-5_17" TargetMode="External"/><Relationship Id="rId150" Type="http://schemas.openxmlformats.org/officeDocument/2006/relationships/hyperlink" Target="https://doi.org/10.1007/978-3-540-88693-8_60" TargetMode="External"/><Relationship Id="rId87" Type="http://schemas.openxmlformats.org/officeDocument/2006/relationships/hyperlink" Target="https://doi.org//10.1007/978-3-642-39875-9_5" TargetMode="External"/><Relationship Id="rId89" Type="http://schemas.openxmlformats.org/officeDocument/2006/relationships/hyperlink" Target="https://doi.org/10.1007/11521082_11" TargetMode="External"/><Relationship Id="rId80" Type="http://schemas.openxmlformats.org/officeDocument/2006/relationships/hyperlink" Target="https://doi.org/10.1177/1059712311419378" TargetMode="External"/><Relationship Id="rId82" Type="http://schemas.openxmlformats.org/officeDocument/2006/relationships/hyperlink" Target="https://doi.org/10.1109/WMVC.2009.5399230" TargetMode="External"/><Relationship Id="rId81" Type="http://schemas.openxmlformats.org/officeDocument/2006/relationships/hyperlink" Target="https://doi.org/10.1109/DEVLRN.2015.7346166" TargetMode="External"/><Relationship Id="rId1" Type="http://schemas.openxmlformats.org/officeDocument/2006/relationships/comments" Target="../comments1.xml"/><Relationship Id="rId2" Type="http://schemas.openxmlformats.org/officeDocument/2006/relationships/hyperlink" Target="https://doi.org/10.1109/RAMECH.2010.5513180" TargetMode="External"/><Relationship Id="rId3" Type="http://schemas.openxmlformats.org/officeDocument/2006/relationships/hyperlink" Target="https://doi.org/10.1109/IROS.2013.6697011" TargetMode="External"/><Relationship Id="rId149" Type="http://schemas.openxmlformats.org/officeDocument/2006/relationships/hyperlink" Target="https://doi.org/10.1109/ROMAN.2016.7745095" TargetMode="External"/><Relationship Id="rId4" Type="http://schemas.openxmlformats.org/officeDocument/2006/relationships/hyperlink" Target="https://doi.org/10.1109/CVPRW.2010.5543160" TargetMode="External"/><Relationship Id="rId148" Type="http://schemas.openxmlformats.org/officeDocument/2006/relationships/hyperlink" Target="https://doi.org/10.1007/978-3-540-77255-2_13" TargetMode="External"/><Relationship Id="rId9" Type="http://schemas.openxmlformats.org/officeDocument/2006/relationships/hyperlink" Target="https://doi.org/10.1007/s11263-016-0956-8" TargetMode="External"/><Relationship Id="rId143" Type="http://schemas.openxmlformats.org/officeDocument/2006/relationships/hyperlink" Target="https://doi.org/10.1109/3468.553220" TargetMode="External"/><Relationship Id="rId142" Type="http://schemas.openxmlformats.org/officeDocument/2006/relationships/hyperlink" Target="https://doi.org/10.1109/ICInfA.2013.6720438" TargetMode="External"/><Relationship Id="rId141" Type="http://schemas.openxmlformats.org/officeDocument/2006/relationships/hyperlink" Target="https://doi.org/10.1023/A:1008183129849" TargetMode="External"/><Relationship Id="rId140" Type="http://schemas.openxmlformats.org/officeDocument/2006/relationships/hyperlink" Target="https://doi.org/10.1109/TAMD.2012.2232291" TargetMode="External"/><Relationship Id="rId5" Type="http://schemas.openxmlformats.org/officeDocument/2006/relationships/hyperlink" Target="https://doi.org/10.1016/j.imavis.2009.09.018" TargetMode="External"/><Relationship Id="rId147" Type="http://schemas.openxmlformats.org/officeDocument/2006/relationships/hyperlink" Target="https://doi.org/10.1109/ICRA.2015.7139371" TargetMode="External"/><Relationship Id="rId6" Type="http://schemas.openxmlformats.org/officeDocument/2006/relationships/hyperlink" Target="https://doi.org/10.1109/ICRA.2015.7139728" TargetMode="External"/><Relationship Id="rId146" Type="http://schemas.openxmlformats.org/officeDocument/2006/relationships/hyperlink" Target="https://doi.org/10.1109/TCDS.2016.2624705" TargetMode="External"/><Relationship Id="rId7" Type="http://schemas.openxmlformats.org/officeDocument/2006/relationships/hyperlink" Target="https://doi.org/10.1109/HUMANOIDS.2016.7803262" TargetMode="External"/><Relationship Id="rId145" Type="http://schemas.openxmlformats.org/officeDocument/2006/relationships/hyperlink" Target="https://doi.org/10.1016/j.sigpro.2017.06.001" TargetMode="External"/><Relationship Id="rId8" Type="http://schemas.openxmlformats.org/officeDocument/2006/relationships/hyperlink" Target="https://doi.org/10.1109/DevLrn.2013.6652537" TargetMode="External"/><Relationship Id="rId144" Type="http://schemas.openxmlformats.org/officeDocument/2006/relationships/hyperlink" Target="https://doi.org/10.1109/HUMANOIDS.2014.7041483" TargetMode="External"/><Relationship Id="rId73" Type="http://schemas.openxmlformats.org/officeDocument/2006/relationships/hyperlink" Target="https://doi.org/10.1007/978-3-540-69134-1_14" TargetMode="External"/><Relationship Id="rId72" Type="http://schemas.openxmlformats.org/officeDocument/2006/relationships/hyperlink" Target="https://doi.org/10.3389%2Ffnbot.2010.00007" TargetMode="External"/><Relationship Id="rId75" Type="http://schemas.openxmlformats.org/officeDocument/2006/relationships/hyperlink" Target="https://doi.org/10.1016/j.cviu.2010.11.002" TargetMode="External"/><Relationship Id="rId74" Type="http://schemas.openxmlformats.org/officeDocument/2006/relationships/hyperlink" Target="https://doi.org/10.1177/1059712313497975" TargetMode="External"/><Relationship Id="rId77" Type="http://schemas.openxmlformats.org/officeDocument/2006/relationships/hyperlink" Target="https://doi.org/10.1007/978-3-642-15822-3_31" TargetMode="External"/><Relationship Id="rId76" Type="http://schemas.openxmlformats.org/officeDocument/2006/relationships/hyperlink" Target="https://doi.org/10.1007/s12559-013-9205-4" TargetMode="External"/><Relationship Id="rId79" Type="http://schemas.openxmlformats.org/officeDocument/2006/relationships/hyperlink" Target="https://doi.org/10.1016/j.robot.2017.01.010" TargetMode="External"/><Relationship Id="rId78" Type="http://schemas.openxmlformats.org/officeDocument/2006/relationships/hyperlink" Target="https://doi.org/10.1109/TAMD.2011.2160943" TargetMode="External"/><Relationship Id="rId71" Type="http://schemas.openxmlformats.org/officeDocument/2006/relationships/hyperlink" Target="https://doi.org/10.1007/978-3-642-41947-8_16" TargetMode="External"/><Relationship Id="rId70" Type="http://schemas.openxmlformats.org/officeDocument/2006/relationships/hyperlink" Target="https://doi.org/10.1109/ICRA.2011.5979900" TargetMode="External"/><Relationship Id="rId139" Type="http://schemas.openxmlformats.org/officeDocument/2006/relationships/hyperlink" Target="https://doi.org/10.1109/CRV.2013.30" TargetMode="External"/><Relationship Id="rId138" Type="http://schemas.openxmlformats.org/officeDocument/2006/relationships/hyperlink" Target="https://doi.org/10.1007/11521082_10" TargetMode="External"/><Relationship Id="rId137" Type="http://schemas.openxmlformats.org/officeDocument/2006/relationships/hyperlink" Target="https://doi.org/10.3389/fnbot.2010.00002" TargetMode="External"/><Relationship Id="rId132" Type="http://schemas.openxmlformats.org/officeDocument/2006/relationships/hyperlink" Target="https://doi.org/10.1007/978-3-642-33275-3_31" TargetMode="External"/><Relationship Id="rId131" Type="http://schemas.openxmlformats.org/officeDocument/2006/relationships/hyperlink" Target="https://doi.org/10.1016/j.patrec.2013.07.011" TargetMode="External"/><Relationship Id="rId130" Type="http://schemas.openxmlformats.org/officeDocument/2006/relationships/hyperlink" Target="https://doi.org/10.1177/1059712317702950" TargetMode="External"/><Relationship Id="rId136" Type="http://schemas.openxmlformats.org/officeDocument/2006/relationships/hyperlink" Target="https://doi.org/10.1109/ICPR.2002.1048308" TargetMode="External"/><Relationship Id="rId135" Type="http://schemas.openxmlformats.org/officeDocument/2006/relationships/hyperlink" Target="https://doi.org/10.1007/s00138-017-0848-0" TargetMode="External"/><Relationship Id="rId134" Type="http://schemas.openxmlformats.org/officeDocument/2006/relationships/hyperlink" Target="https://doi.org/10.1016/j.robot.2014.11.012" TargetMode="External"/><Relationship Id="rId133" Type="http://schemas.openxmlformats.org/officeDocument/2006/relationships/hyperlink" Target="https://doi.org/10.1109/KSE.2015.39" TargetMode="External"/><Relationship Id="rId62" Type="http://schemas.openxmlformats.org/officeDocument/2006/relationships/hyperlink" Target="https://doi.org/10.1109/TENCON.1989.177098" TargetMode="External"/><Relationship Id="rId61" Type="http://schemas.openxmlformats.org/officeDocument/2006/relationships/hyperlink" Target="https://doi.org/10.1007/978-3-642-19282-1_47" TargetMode="External"/><Relationship Id="rId64" Type="http://schemas.openxmlformats.org/officeDocument/2006/relationships/hyperlink" Target="https://doi.org/10.1109/ROBOT.2010.5509153" TargetMode="External"/><Relationship Id="rId63" Type="http://schemas.openxmlformats.org/officeDocument/2006/relationships/hyperlink" Target="https://doi.org/10.1109/CICT.2013.6558292" TargetMode="External"/><Relationship Id="rId66" Type="http://schemas.openxmlformats.org/officeDocument/2006/relationships/hyperlink" Target="https://doi.org/10.3389/fnbot.2017.00013" TargetMode="External"/><Relationship Id="rId65" Type="http://schemas.openxmlformats.org/officeDocument/2006/relationships/hyperlink" Target="https://doi.org/10.3389%2Ffnbot.2010.00008" TargetMode="External"/><Relationship Id="rId68" Type="http://schemas.openxmlformats.org/officeDocument/2006/relationships/hyperlink" Target="https://doi.org/10.1109/ROBOT.1996.506569" TargetMode="External"/><Relationship Id="rId67" Type="http://schemas.openxmlformats.org/officeDocument/2006/relationships/hyperlink" Target="https://doi.org/10.1109/ICRA.2016.7487305" TargetMode="External"/><Relationship Id="rId60" Type="http://schemas.openxmlformats.org/officeDocument/2006/relationships/hyperlink" Target="https://doi.org/10.1109/MRA.2010.936961" TargetMode="External"/><Relationship Id="rId69" Type="http://schemas.openxmlformats.org/officeDocument/2006/relationships/hyperlink" Target="https://doi.org/10.1016/j.trit.2016.03.001" TargetMode="External"/><Relationship Id="rId51" Type="http://schemas.openxmlformats.org/officeDocument/2006/relationships/hyperlink" Target="https://doi.org/10.1177/105971239700500303" TargetMode="External"/><Relationship Id="rId50" Type="http://schemas.openxmlformats.org/officeDocument/2006/relationships/hyperlink" Target="https://doi.org/10.1007/978-3-540-88688-4_22" TargetMode="External"/><Relationship Id="rId53" Type="http://schemas.openxmlformats.org/officeDocument/2006/relationships/hyperlink" Target="https://doi.org/10.1007/11802372_11" TargetMode="External"/><Relationship Id="rId52" Type="http://schemas.openxmlformats.org/officeDocument/2006/relationships/hyperlink" Target="https://doi.org/10.1007/978-3-319-46654-5_49" TargetMode="External"/><Relationship Id="rId55" Type="http://schemas.openxmlformats.org/officeDocument/2006/relationships/hyperlink" Target="https://doi.org/10.1007/978-3-319-46493-0_3" TargetMode="External"/><Relationship Id="rId54" Type="http://schemas.openxmlformats.org/officeDocument/2006/relationships/hyperlink" Target="https://doi.org/10.1016/j.cviu.2010.08.002" TargetMode="External"/><Relationship Id="rId57" Type="http://schemas.openxmlformats.org/officeDocument/2006/relationships/hyperlink" Target="https://doi.org/10.1007/978-3-540-73040-8_21" TargetMode="External"/><Relationship Id="rId56" Type="http://schemas.openxmlformats.org/officeDocument/2006/relationships/hyperlink" Target="https://doi.org/10.1007/11919476_54" TargetMode="External"/><Relationship Id="rId59" Type="http://schemas.openxmlformats.org/officeDocument/2006/relationships/hyperlink" Target="https://doi.org/10.1016/j.robot.2011.05.009" TargetMode="External"/><Relationship Id="rId154" Type="http://schemas.openxmlformats.org/officeDocument/2006/relationships/drawing" Target="../drawings/drawing1.xml"/><Relationship Id="rId58" Type="http://schemas.openxmlformats.org/officeDocument/2006/relationships/hyperlink" Target="https://doi.org/10.1016/j.cviu.2013.02.002" TargetMode="External"/><Relationship Id="rId153" Type="http://schemas.openxmlformats.org/officeDocument/2006/relationships/hyperlink" Target="https://doi.org/10.1109/TCDS.2016.2628817" TargetMode="External"/><Relationship Id="rId152" Type="http://schemas.openxmlformats.org/officeDocument/2006/relationships/hyperlink" Target="https://doi.org/10.1016/j.image.2016.01.003" TargetMode="External"/><Relationship Id="rId151" Type="http://schemas.openxmlformats.org/officeDocument/2006/relationships/hyperlink" Target="https://doi.org/10.1007/978-3-642-19318-7_34" TargetMode="External"/><Relationship Id="rId15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75"/>
  <cols>
    <col customWidth="1" min="1" max="1" width="97.71"/>
    <col customWidth="1" min="2" max="2" width="26.86"/>
    <col customWidth="1" min="3" max="3" width="45.14"/>
    <col customWidth="1" min="5" max="5" width="26.29"/>
    <col customWidth="1" min="6" max="7" width="20.14"/>
    <col customWidth="1" min="8" max="8" width="23.43"/>
    <col customWidth="1" min="9" max="26" width="20.14"/>
    <col customWidth="1" min="27" max="29" width="58.29"/>
    <col customWidth="1" min="30" max="30" width="64.71"/>
  </cols>
  <sheetData>
    <row r="1" ht="45.75" customHeight="1">
      <c r="A1" s="1"/>
      <c r="B1" s="4"/>
      <c r="C1" s="5"/>
      <c r="D1" s="4"/>
      <c r="E1" s="8" t="s">
        <v>0</v>
      </c>
      <c r="V1" s="11"/>
      <c r="AA1" s="12"/>
      <c r="AB1" s="12"/>
      <c r="AC1" s="13"/>
      <c r="AD1" s="16"/>
      <c r="AE1" s="16"/>
    </row>
    <row r="2" ht="52.5" customHeight="1">
      <c r="A2" s="16"/>
      <c r="B2" s="4"/>
      <c r="C2" s="5"/>
      <c r="D2" s="4"/>
      <c r="E2" s="32" t="s">
        <v>3</v>
      </c>
      <c r="I2" s="53" t="s">
        <v>27</v>
      </c>
      <c r="M2" s="58" t="s">
        <v>1</v>
      </c>
      <c r="R2" s="60" t="s">
        <v>29</v>
      </c>
      <c r="V2" s="63" t="s">
        <v>30</v>
      </c>
      <c r="W2" s="65" t="s">
        <v>75</v>
      </c>
      <c r="Z2" s="67" t="s">
        <v>32</v>
      </c>
      <c r="AA2" s="12"/>
      <c r="AB2" s="12"/>
      <c r="AC2" s="13"/>
      <c r="AD2" s="16"/>
      <c r="AE2" s="16"/>
    </row>
    <row r="3" ht="21.75" customHeight="1">
      <c r="A3" s="69" t="s">
        <v>76</v>
      </c>
      <c r="B3" s="71" t="s">
        <v>77</v>
      </c>
      <c r="C3" s="73" t="s">
        <v>79</v>
      </c>
      <c r="D3" s="71" t="s">
        <v>80</v>
      </c>
      <c r="E3" s="76" t="s">
        <v>33</v>
      </c>
      <c r="F3" s="76" t="s">
        <v>34</v>
      </c>
      <c r="G3" s="76" t="s">
        <v>35</v>
      </c>
      <c r="H3" s="76" t="s">
        <v>36</v>
      </c>
      <c r="I3" s="77" t="s">
        <v>37</v>
      </c>
      <c r="J3" s="77" t="s">
        <v>38</v>
      </c>
      <c r="K3" s="77" t="s">
        <v>39</v>
      </c>
      <c r="L3" s="77" t="s">
        <v>40</v>
      </c>
      <c r="M3" s="79" t="s">
        <v>4</v>
      </c>
      <c r="N3" s="79" t="s">
        <v>5</v>
      </c>
      <c r="O3" s="79" t="s">
        <v>6</v>
      </c>
      <c r="P3" s="79" t="s">
        <v>7</v>
      </c>
      <c r="Q3" s="79" t="s">
        <v>8</v>
      </c>
      <c r="R3" s="81" t="s">
        <v>41</v>
      </c>
      <c r="S3" s="81" t="s">
        <v>42</v>
      </c>
      <c r="T3" s="81" t="s">
        <v>43</v>
      </c>
      <c r="U3" s="81" t="s">
        <v>81</v>
      </c>
      <c r="W3" s="83" t="s">
        <v>82</v>
      </c>
      <c r="X3" s="83" t="s">
        <v>83</v>
      </c>
      <c r="Y3" s="83" t="s">
        <v>31</v>
      </c>
      <c r="AA3" s="85" t="s">
        <v>84</v>
      </c>
      <c r="AB3" s="85" t="s">
        <v>85</v>
      </c>
      <c r="AC3" s="86" t="s">
        <v>86</v>
      </c>
      <c r="AD3" s="88" t="s">
        <v>87</v>
      </c>
      <c r="AE3" s="1"/>
    </row>
    <row r="4">
      <c r="A4" s="88" t="s">
        <v>88</v>
      </c>
      <c r="B4" s="89" t="s">
        <v>89</v>
      </c>
      <c r="C4" s="93" t="s">
        <v>90</v>
      </c>
      <c r="D4" s="89">
        <v>2010.0</v>
      </c>
      <c r="E4" s="95" t="s">
        <v>47</v>
      </c>
      <c r="F4" s="95" t="s">
        <v>48</v>
      </c>
      <c r="G4" s="95" t="s">
        <v>51</v>
      </c>
      <c r="H4" s="95" t="s">
        <v>54</v>
      </c>
      <c r="I4" s="97" t="s">
        <v>56</v>
      </c>
      <c r="J4" s="97" t="s">
        <v>52</v>
      </c>
      <c r="K4" s="97" t="s">
        <v>51</v>
      </c>
      <c r="L4" s="97" t="s">
        <v>51</v>
      </c>
      <c r="M4" s="99" t="s">
        <v>9</v>
      </c>
      <c r="N4" s="99" t="s">
        <v>12</v>
      </c>
      <c r="O4" s="99" t="s">
        <v>20</v>
      </c>
      <c r="P4" s="99" t="s">
        <v>23</v>
      </c>
      <c r="Q4" s="99" t="s">
        <v>28</v>
      </c>
      <c r="R4" s="101" t="s">
        <v>50</v>
      </c>
      <c r="S4" s="101" t="s">
        <v>51</v>
      </c>
      <c r="T4" s="101" t="s">
        <v>61</v>
      </c>
      <c r="U4" s="101" t="s">
        <v>50</v>
      </c>
      <c r="V4" s="102" t="s">
        <v>64</v>
      </c>
      <c r="W4" s="103" t="s">
        <v>91</v>
      </c>
      <c r="X4" s="103" t="s">
        <v>92</v>
      </c>
      <c r="Y4" s="103" t="s">
        <v>69</v>
      </c>
      <c r="Z4" s="104" t="s">
        <v>73</v>
      </c>
      <c r="AA4" s="105" t="s">
        <v>93</v>
      </c>
      <c r="AB4" s="105"/>
      <c r="AC4" s="106" t="s">
        <v>94</v>
      </c>
      <c r="AD4" s="1" t="s">
        <v>95</v>
      </c>
      <c r="AE4" s="16"/>
    </row>
    <row r="5">
      <c r="A5" s="88" t="s">
        <v>96</v>
      </c>
      <c r="B5" s="89" t="s">
        <v>97</v>
      </c>
      <c r="C5" s="93" t="s">
        <v>98</v>
      </c>
      <c r="D5" s="89">
        <v>2013.0</v>
      </c>
      <c r="E5" s="95" t="s">
        <v>46</v>
      </c>
      <c r="F5" s="95" t="s">
        <v>50</v>
      </c>
      <c r="G5" s="95" t="s">
        <v>52</v>
      </c>
      <c r="H5" s="95" t="s">
        <v>54</v>
      </c>
      <c r="I5" s="97" t="s">
        <v>56</v>
      </c>
      <c r="J5" s="97" t="s">
        <v>52</v>
      </c>
      <c r="K5" s="97" t="s">
        <v>52</v>
      </c>
      <c r="L5" s="97" t="s">
        <v>51</v>
      </c>
      <c r="M5" s="99" t="s">
        <v>11</v>
      </c>
      <c r="N5" s="99" t="s">
        <v>16</v>
      </c>
      <c r="O5" s="99" t="s">
        <v>20</v>
      </c>
      <c r="P5" s="99" t="s">
        <v>23</v>
      </c>
      <c r="Q5" s="99" t="s">
        <v>28</v>
      </c>
      <c r="R5" s="101" t="s">
        <v>58</v>
      </c>
      <c r="S5" s="101" t="s">
        <v>51</v>
      </c>
      <c r="T5" s="101" t="s">
        <v>60</v>
      </c>
      <c r="U5" s="101" t="s">
        <v>50</v>
      </c>
      <c r="V5" s="102" t="s">
        <v>64</v>
      </c>
      <c r="W5" s="103" t="s">
        <v>99</v>
      </c>
      <c r="X5" s="103" t="s">
        <v>100</v>
      </c>
      <c r="Y5" s="103" t="s">
        <v>69</v>
      </c>
      <c r="Z5" s="104" t="s">
        <v>73</v>
      </c>
      <c r="AA5" s="105" t="s">
        <v>101</v>
      </c>
      <c r="AB5" s="105"/>
      <c r="AC5" s="106" t="s">
        <v>102</v>
      </c>
      <c r="AD5" s="1" t="s">
        <v>95</v>
      </c>
      <c r="AE5" s="16"/>
    </row>
    <row r="6">
      <c r="A6" s="88" t="s">
        <v>103</v>
      </c>
      <c r="B6" s="89" t="s">
        <v>104</v>
      </c>
      <c r="C6" s="93" t="s">
        <v>105</v>
      </c>
      <c r="D6" s="89">
        <v>2010.0</v>
      </c>
      <c r="E6" s="95" t="s">
        <v>47</v>
      </c>
      <c r="F6" s="95" t="s">
        <v>48</v>
      </c>
      <c r="G6" s="95" t="s">
        <v>52</v>
      </c>
      <c r="H6" s="95" t="s">
        <v>53</v>
      </c>
      <c r="I6" s="97" t="s">
        <v>56</v>
      </c>
      <c r="J6" s="97" t="s">
        <v>52</v>
      </c>
      <c r="K6" s="97" t="s">
        <v>52</v>
      </c>
      <c r="L6" s="97" t="s">
        <v>51</v>
      </c>
      <c r="M6" s="99" t="s">
        <v>11</v>
      </c>
      <c r="N6" s="99" t="s">
        <v>12</v>
      </c>
      <c r="O6" s="99" t="s">
        <v>20</v>
      </c>
      <c r="P6" s="99" t="s">
        <v>25</v>
      </c>
      <c r="Q6" s="99" t="s">
        <v>28</v>
      </c>
      <c r="R6" s="101" t="s">
        <v>58</v>
      </c>
      <c r="S6" s="101" t="s">
        <v>52</v>
      </c>
      <c r="T6" s="101" t="s">
        <v>60</v>
      </c>
      <c r="U6" s="101" t="s">
        <v>62</v>
      </c>
      <c r="V6" s="102" t="s">
        <v>64</v>
      </c>
      <c r="W6" s="103" t="s">
        <v>106</v>
      </c>
      <c r="X6" s="103" t="s">
        <v>107</v>
      </c>
      <c r="Y6" s="103" t="s">
        <v>66</v>
      </c>
      <c r="Z6" s="104" t="s">
        <v>74</v>
      </c>
      <c r="AA6" s="105" t="s">
        <v>108</v>
      </c>
      <c r="AB6" s="12"/>
      <c r="AC6" s="109" t="s">
        <v>109</v>
      </c>
      <c r="AD6" s="1" t="s">
        <v>95</v>
      </c>
      <c r="AE6" s="16"/>
    </row>
    <row r="7">
      <c r="A7" s="88" t="s">
        <v>110</v>
      </c>
      <c r="B7" s="89" t="s">
        <v>111</v>
      </c>
      <c r="C7" s="93" t="s">
        <v>112</v>
      </c>
      <c r="D7" s="89">
        <v>2010.0</v>
      </c>
      <c r="E7" s="95" t="s">
        <v>47</v>
      </c>
      <c r="F7" s="95" t="s">
        <v>48</v>
      </c>
      <c r="G7" s="95" t="s">
        <v>52</v>
      </c>
      <c r="H7" s="95" t="s">
        <v>53</v>
      </c>
      <c r="I7" s="97" t="s">
        <v>56</v>
      </c>
      <c r="J7" s="97" t="s">
        <v>52</v>
      </c>
      <c r="K7" s="97" t="s">
        <v>52</v>
      </c>
      <c r="L7" s="97" t="s">
        <v>51</v>
      </c>
      <c r="M7" s="99" t="s">
        <v>11</v>
      </c>
      <c r="N7" s="99" t="s">
        <v>15</v>
      </c>
      <c r="O7" s="99" t="s">
        <v>20</v>
      </c>
      <c r="P7" s="99" t="s">
        <v>25</v>
      </c>
      <c r="Q7" s="99" t="s">
        <v>28</v>
      </c>
      <c r="R7" s="101" t="s">
        <v>58</v>
      </c>
      <c r="S7" s="101" t="s">
        <v>52</v>
      </c>
      <c r="T7" s="101" t="s">
        <v>60</v>
      </c>
      <c r="U7" s="101" t="s">
        <v>63</v>
      </c>
      <c r="V7" s="102" t="s">
        <v>64</v>
      </c>
      <c r="W7" s="103" t="s">
        <v>113</v>
      </c>
      <c r="X7" s="103" t="s">
        <v>114</v>
      </c>
      <c r="Y7" s="103" t="s">
        <v>69</v>
      </c>
      <c r="Z7" s="104" t="s">
        <v>74</v>
      </c>
      <c r="AA7" s="105" t="s">
        <v>115</v>
      </c>
      <c r="AB7" s="105" t="s">
        <v>116</v>
      </c>
      <c r="AC7" s="13"/>
      <c r="AD7" s="1" t="s">
        <v>95</v>
      </c>
      <c r="AE7" s="16"/>
    </row>
    <row r="8">
      <c r="A8" s="88" t="s">
        <v>117</v>
      </c>
      <c r="B8" s="110" t="s">
        <v>118</v>
      </c>
      <c r="C8" s="93" t="s">
        <v>119</v>
      </c>
      <c r="D8" s="89">
        <v>2015.0</v>
      </c>
      <c r="E8" s="95" t="s">
        <v>46</v>
      </c>
      <c r="F8" s="95" t="s">
        <v>50</v>
      </c>
      <c r="G8" s="95" t="s">
        <v>52</v>
      </c>
      <c r="H8" s="95" t="s">
        <v>54</v>
      </c>
      <c r="I8" s="97" t="s">
        <v>56</v>
      </c>
      <c r="J8" s="97" t="s">
        <v>52</v>
      </c>
      <c r="K8" s="97" t="s">
        <v>51</v>
      </c>
      <c r="L8" s="97" t="s">
        <v>51</v>
      </c>
      <c r="M8" s="99" t="s">
        <v>11</v>
      </c>
      <c r="N8" s="99" t="s">
        <v>12</v>
      </c>
      <c r="O8" s="99" t="s">
        <v>18</v>
      </c>
      <c r="P8" s="99" t="s">
        <v>22</v>
      </c>
      <c r="Q8" s="99" t="s">
        <v>28</v>
      </c>
      <c r="R8" s="101" t="s">
        <v>50</v>
      </c>
      <c r="S8" s="101" t="s">
        <v>51</v>
      </c>
      <c r="T8" s="101" t="s">
        <v>60</v>
      </c>
      <c r="U8" s="101" t="s">
        <v>50</v>
      </c>
      <c r="V8" s="102" t="s">
        <v>64</v>
      </c>
      <c r="W8" s="103" t="s">
        <v>120</v>
      </c>
      <c r="X8" s="103" t="s">
        <v>121</v>
      </c>
      <c r="Y8" s="103" t="s">
        <v>69</v>
      </c>
      <c r="Z8" s="104" t="s">
        <v>73</v>
      </c>
      <c r="AA8" s="105" t="s">
        <v>122</v>
      </c>
      <c r="AB8" s="105"/>
      <c r="AC8" s="106" t="s">
        <v>123</v>
      </c>
      <c r="AD8" s="1" t="s">
        <v>95</v>
      </c>
      <c r="AE8" s="16"/>
    </row>
    <row r="9">
      <c r="A9" s="88" t="s">
        <v>124</v>
      </c>
      <c r="B9" s="89" t="s">
        <v>125</v>
      </c>
      <c r="C9" s="93" t="s">
        <v>126</v>
      </c>
      <c r="D9" s="89">
        <v>2016.0</v>
      </c>
      <c r="E9" s="95" t="s">
        <v>46</v>
      </c>
      <c r="F9" s="95" t="s">
        <v>50</v>
      </c>
      <c r="G9" s="95" t="s">
        <v>52</v>
      </c>
      <c r="H9" s="95" t="s">
        <v>54</v>
      </c>
      <c r="I9" s="97" t="s">
        <v>56</v>
      </c>
      <c r="J9" s="97" t="s">
        <v>52</v>
      </c>
      <c r="K9" s="97" t="s">
        <v>52</v>
      </c>
      <c r="L9" s="97" t="s">
        <v>51</v>
      </c>
      <c r="M9" s="99" t="s">
        <v>11</v>
      </c>
      <c r="N9" s="99" t="s">
        <v>12</v>
      </c>
      <c r="O9" s="99" t="s">
        <v>20</v>
      </c>
      <c r="P9" s="99" t="s">
        <v>23</v>
      </c>
      <c r="Q9" s="99" t="s">
        <v>28</v>
      </c>
      <c r="R9" s="101" t="s">
        <v>59</v>
      </c>
      <c r="S9" s="101" t="s">
        <v>51</v>
      </c>
      <c r="T9" s="101" t="s">
        <v>60</v>
      </c>
      <c r="U9" s="101" t="s">
        <v>50</v>
      </c>
      <c r="V9" s="102" t="s">
        <v>64</v>
      </c>
      <c r="W9" s="103" t="s">
        <v>127</v>
      </c>
      <c r="X9" s="103" t="s">
        <v>128</v>
      </c>
      <c r="Y9" s="103" t="s">
        <v>69</v>
      </c>
      <c r="Z9" s="104" t="s">
        <v>73</v>
      </c>
      <c r="AA9" s="105" t="s">
        <v>129</v>
      </c>
      <c r="AB9" s="105"/>
      <c r="AC9" s="106" t="s">
        <v>130</v>
      </c>
      <c r="AD9" s="1" t="s">
        <v>95</v>
      </c>
      <c r="AE9" s="16"/>
    </row>
    <row r="10">
      <c r="A10" s="88" t="s">
        <v>131</v>
      </c>
      <c r="B10" s="89" t="s">
        <v>125</v>
      </c>
      <c r="C10" s="93" t="s">
        <v>132</v>
      </c>
      <c r="D10" s="89">
        <v>2013.0</v>
      </c>
      <c r="E10" s="95" t="s">
        <v>47</v>
      </c>
      <c r="F10" s="95" t="s">
        <v>50</v>
      </c>
      <c r="G10" s="95" t="s">
        <v>51</v>
      </c>
      <c r="H10" s="95" t="s">
        <v>54</v>
      </c>
      <c r="I10" s="97" t="s">
        <v>56</v>
      </c>
      <c r="J10" s="97" t="s">
        <v>52</v>
      </c>
      <c r="K10" s="97" t="s">
        <v>52</v>
      </c>
      <c r="L10" s="97" t="s">
        <v>51</v>
      </c>
      <c r="M10" s="99" t="s">
        <v>11</v>
      </c>
      <c r="N10" s="99" t="s">
        <v>12</v>
      </c>
      <c r="O10" s="99" t="s">
        <v>20</v>
      </c>
      <c r="P10" s="99" t="s">
        <v>25</v>
      </c>
      <c r="Q10" s="99" t="s">
        <v>28</v>
      </c>
      <c r="R10" s="101" t="s">
        <v>58</v>
      </c>
      <c r="S10" s="101" t="s">
        <v>51</v>
      </c>
      <c r="T10" s="101" t="s">
        <v>60</v>
      </c>
      <c r="U10" s="101" t="s">
        <v>50</v>
      </c>
      <c r="V10" s="102" t="s">
        <v>64</v>
      </c>
      <c r="W10" s="103" t="s">
        <v>133</v>
      </c>
      <c r="X10" s="103" t="s">
        <v>134</v>
      </c>
      <c r="Y10" s="103" t="s">
        <v>69</v>
      </c>
      <c r="Z10" s="104" t="s">
        <v>74</v>
      </c>
      <c r="AA10" s="105" t="s">
        <v>135</v>
      </c>
      <c r="AB10" s="105"/>
      <c r="AC10" s="106" t="s">
        <v>136</v>
      </c>
      <c r="AD10" s="1" t="s">
        <v>95</v>
      </c>
      <c r="AE10" s="16"/>
    </row>
    <row r="11">
      <c r="A11" s="116" t="s">
        <v>137</v>
      </c>
      <c r="B11" s="117" t="s">
        <v>125</v>
      </c>
      <c r="C11" s="93" t="s">
        <v>138</v>
      </c>
      <c r="D11" s="89">
        <v>2016.0</v>
      </c>
      <c r="E11" s="95" t="s">
        <v>47</v>
      </c>
      <c r="F11" s="95" t="s">
        <v>48</v>
      </c>
      <c r="G11" s="95" t="s">
        <v>51</v>
      </c>
      <c r="H11" s="95" t="s">
        <v>54</v>
      </c>
      <c r="I11" s="97" t="s">
        <v>50</v>
      </c>
      <c r="J11" s="97" t="s">
        <v>51</v>
      </c>
      <c r="K11" s="97" t="s">
        <v>51</v>
      </c>
      <c r="L11" s="97" t="s">
        <v>51</v>
      </c>
      <c r="M11" s="99" t="s">
        <v>11</v>
      </c>
      <c r="N11" s="99" t="s">
        <v>12</v>
      </c>
      <c r="O11" s="99" t="s">
        <v>18</v>
      </c>
      <c r="P11" s="99" t="s">
        <v>25</v>
      </c>
      <c r="Q11" s="99" t="s">
        <v>28</v>
      </c>
      <c r="R11" s="101" t="s">
        <v>58</v>
      </c>
      <c r="S11" s="101" t="s">
        <v>52</v>
      </c>
      <c r="T11" s="101" t="s">
        <v>60</v>
      </c>
      <c r="U11" s="101" t="s">
        <v>62</v>
      </c>
      <c r="V11" s="102" t="s">
        <v>64</v>
      </c>
      <c r="W11" s="103" t="s">
        <v>139</v>
      </c>
      <c r="X11" s="103" t="s">
        <v>140</v>
      </c>
      <c r="Y11" s="103" t="s">
        <v>66</v>
      </c>
      <c r="Z11" s="104" t="s">
        <v>74</v>
      </c>
      <c r="AA11" s="105" t="s">
        <v>141</v>
      </c>
      <c r="AB11" s="105" t="s">
        <v>142</v>
      </c>
      <c r="AC11" s="106"/>
      <c r="AD11" s="1" t="s">
        <v>95</v>
      </c>
      <c r="AE11" s="16"/>
    </row>
    <row r="12">
      <c r="A12" s="116" t="s">
        <v>143</v>
      </c>
      <c r="B12" s="116" t="s">
        <v>144</v>
      </c>
      <c r="C12" s="93" t="s">
        <v>145</v>
      </c>
      <c r="D12" s="89">
        <v>2015.0</v>
      </c>
      <c r="E12" s="95" t="s">
        <v>46</v>
      </c>
      <c r="F12" s="95" t="s">
        <v>48</v>
      </c>
      <c r="G12" s="95" t="s">
        <v>51</v>
      </c>
      <c r="H12" s="95" t="s">
        <v>53</v>
      </c>
      <c r="I12" s="97" t="s">
        <v>56</v>
      </c>
      <c r="J12" s="97" t="s">
        <v>51</v>
      </c>
      <c r="K12" s="97" t="s">
        <v>51</v>
      </c>
      <c r="L12" s="97" t="s">
        <v>51</v>
      </c>
      <c r="M12" s="99" t="s">
        <v>10</v>
      </c>
      <c r="N12" s="99" t="s">
        <v>13</v>
      </c>
      <c r="O12" s="99" t="s">
        <v>21</v>
      </c>
      <c r="P12" s="99" t="s">
        <v>23</v>
      </c>
      <c r="Q12" s="99" t="s">
        <v>26</v>
      </c>
      <c r="R12" s="101" t="s">
        <v>59</v>
      </c>
      <c r="S12" s="101" t="s">
        <v>51</v>
      </c>
      <c r="T12" s="101" t="s">
        <v>60</v>
      </c>
      <c r="U12" s="101" t="s">
        <v>63</v>
      </c>
      <c r="V12" s="102" t="s">
        <v>64</v>
      </c>
      <c r="W12" s="103" t="s">
        <v>146</v>
      </c>
      <c r="X12" s="103" t="s">
        <v>147</v>
      </c>
      <c r="Y12" s="103" t="s">
        <v>69</v>
      </c>
      <c r="Z12" s="104" t="s">
        <v>73</v>
      </c>
      <c r="AA12" s="105" t="s">
        <v>148</v>
      </c>
      <c r="AB12" s="105"/>
      <c r="AC12" s="106" t="s">
        <v>149</v>
      </c>
      <c r="AD12" s="1" t="s">
        <v>95</v>
      </c>
      <c r="AE12" s="16"/>
    </row>
    <row r="13">
      <c r="A13" s="120" t="s">
        <v>150</v>
      </c>
      <c r="B13" s="89" t="s">
        <v>151</v>
      </c>
      <c r="C13" s="93" t="s">
        <v>152</v>
      </c>
      <c r="D13" s="89">
        <v>2004.0</v>
      </c>
      <c r="E13" s="95" t="s">
        <v>46</v>
      </c>
      <c r="F13" s="95" t="s">
        <v>50</v>
      </c>
      <c r="G13" s="95" t="s">
        <v>51</v>
      </c>
      <c r="H13" s="95" t="s">
        <v>54</v>
      </c>
      <c r="I13" s="97" t="s">
        <v>56</v>
      </c>
      <c r="J13" s="97" t="s">
        <v>52</v>
      </c>
      <c r="K13" s="97" t="s">
        <v>52</v>
      </c>
      <c r="L13" s="97" t="s">
        <v>51</v>
      </c>
      <c r="M13" s="99" t="s">
        <v>11</v>
      </c>
      <c r="N13" s="99" t="s">
        <v>12</v>
      </c>
      <c r="O13" s="99" t="s">
        <v>20</v>
      </c>
      <c r="P13" s="99" t="s">
        <v>23</v>
      </c>
      <c r="Q13" s="99" t="s">
        <v>26</v>
      </c>
      <c r="R13" s="101" t="s">
        <v>59</v>
      </c>
      <c r="S13" s="101" t="s">
        <v>52</v>
      </c>
      <c r="T13" s="101" t="s">
        <v>60</v>
      </c>
      <c r="U13" s="101" t="s">
        <v>62</v>
      </c>
      <c r="V13" s="102" t="s">
        <v>64</v>
      </c>
      <c r="W13" s="103" t="s">
        <v>153</v>
      </c>
      <c r="X13" s="103" t="s">
        <v>154</v>
      </c>
      <c r="Y13" s="103" t="s">
        <v>66</v>
      </c>
      <c r="Z13" s="104" t="s">
        <v>73</v>
      </c>
      <c r="AA13" s="105" t="s">
        <v>155</v>
      </c>
      <c r="AB13" s="105"/>
      <c r="AC13" s="106" t="s">
        <v>156</v>
      </c>
      <c r="AD13" s="1" t="s">
        <v>95</v>
      </c>
      <c r="AE13" s="16"/>
    </row>
    <row r="14">
      <c r="A14" s="122" t="s">
        <v>157</v>
      </c>
      <c r="B14" s="89" t="s">
        <v>158</v>
      </c>
      <c r="C14" s="93" t="s">
        <v>159</v>
      </c>
      <c r="D14" s="89">
        <v>2008.0</v>
      </c>
      <c r="E14" s="95" t="s">
        <v>47</v>
      </c>
      <c r="F14" s="95" t="s">
        <v>48</v>
      </c>
      <c r="G14" s="95" t="s">
        <v>51</v>
      </c>
      <c r="H14" s="95" t="s">
        <v>53</v>
      </c>
      <c r="I14" s="97" t="s">
        <v>56</v>
      </c>
      <c r="J14" s="97" t="s">
        <v>52</v>
      </c>
      <c r="K14" s="97" t="s">
        <v>51</v>
      </c>
      <c r="L14" s="97" t="s">
        <v>51</v>
      </c>
      <c r="M14" s="99" t="s">
        <v>11</v>
      </c>
      <c r="N14" s="99" t="s">
        <v>17</v>
      </c>
      <c r="O14" s="99" t="s">
        <v>21</v>
      </c>
      <c r="P14" s="99" t="s">
        <v>23</v>
      </c>
      <c r="Q14" s="99" t="s">
        <v>28</v>
      </c>
      <c r="R14" s="101" t="s">
        <v>58</v>
      </c>
      <c r="S14" s="101" t="s">
        <v>52</v>
      </c>
      <c r="T14" s="101" t="s">
        <v>60</v>
      </c>
      <c r="U14" s="101" t="s">
        <v>62</v>
      </c>
      <c r="V14" s="102" t="s">
        <v>64</v>
      </c>
      <c r="W14" s="103" t="s">
        <v>160</v>
      </c>
      <c r="X14" s="103" t="s">
        <v>161</v>
      </c>
      <c r="Y14" s="103" t="s">
        <v>66</v>
      </c>
      <c r="Z14" s="104" t="s">
        <v>73</v>
      </c>
      <c r="AA14" s="105" t="s">
        <v>162</v>
      </c>
      <c r="AB14" s="105"/>
      <c r="AC14" s="106" t="s">
        <v>163</v>
      </c>
      <c r="AD14" s="1" t="s">
        <v>95</v>
      </c>
      <c r="AE14" s="126" t="s">
        <v>164</v>
      </c>
    </row>
    <row r="15">
      <c r="A15" s="120" t="s">
        <v>165</v>
      </c>
      <c r="B15" s="89" t="s">
        <v>166</v>
      </c>
      <c r="C15" s="93" t="s">
        <v>167</v>
      </c>
      <c r="D15" s="89">
        <v>2011.0</v>
      </c>
      <c r="E15" s="95" t="s">
        <v>46</v>
      </c>
      <c r="F15" s="95" t="s">
        <v>48</v>
      </c>
      <c r="G15" s="95" t="s">
        <v>52</v>
      </c>
      <c r="H15" s="95" t="s">
        <v>53</v>
      </c>
      <c r="I15" s="97" t="s">
        <v>56</v>
      </c>
      <c r="J15" s="97" t="s">
        <v>52</v>
      </c>
      <c r="K15" s="97" t="s">
        <v>52</v>
      </c>
      <c r="L15" s="97" t="s">
        <v>51</v>
      </c>
      <c r="M15" s="99" t="s">
        <v>11</v>
      </c>
      <c r="N15" s="99" t="s">
        <v>12</v>
      </c>
      <c r="O15" s="99" t="s">
        <v>18</v>
      </c>
      <c r="P15" s="99" t="s">
        <v>23</v>
      </c>
      <c r="Q15" s="99" t="s">
        <v>28</v>
      </c>
      <c r="R15" s="101" t="s">
        <v>59</v>
      </c>
      <c r="S15" s="101" t="s">
        <v>52</v>
      </c>
      <c r="T15" s="101" t="s">
        <v>60</v>
      </c>
      <c r="U15" s="101" t="s">
        <v>63</v>
      </c>
      <c r="V15" s="102" t="s">
        <v>65</v>
      </c>
      <c r="W15" s="103" t="s">
        <v>168</v>
      </c>
      <c r="X15" s="103" t="s">
        <v>154</v>
      </c>
      <c r="Y15" s="103" t="s">
        <v>69</v>
      </c>
      <c r="Z15" s="104" t="s">
        <v>73</v>
      </c>
      <c r="AA15" s="105" t="s">
        <v>169</v>
      </c>
      <c r="AB15" s="105"/>
      <c r="AC15" s="106" t="s">
        <v>170</v>
      </c>
      <c r="AD15" s="1" t="s">
        <v>95</v>
      </c>
      <c r="AE15" s="16"/>
    </row>
    <row r="16">
      <c r="A16" s="88" t="s">
        <v>171</v>
      </c>
      <c r="B16" s="89" t="s">
        <v>172</v>
      </c>
      <c r="C16" s="93" t="s">
        <v>173</v>
      </c>
      <c r="D16" s="89">
        <v>2013.0</v>
      </c>
      <c r="E16" s="95" t="s">
        <v>46</v>
      </c>
      <c r="F16" s="95" t="s">
        <v>48</v>
      </c>
      <c r="G16" s="95" t="s">
        <v>52</v>
      </c>
      <c r="H16" s="95" t="s">
        <v>54</v>
      </c>
      <c r="I16" s="97" t="s">
        <v>56</v>
      </c>
      <c r="J16" s="97" t="s">
        <v>52</v>
      </c>
      <c r="K16" s="97" t="s">
        <v>51</v>
      </c>
      <c r="L16" s="97" t="s">
        <v>51</v>
      </c>
      <c r="M16" s="99" t="s">
        <v>11</v>
      </c>
      <c r="N16" s="99" t="s">
        <v>16</v>
      </c>
      <c r="O16" s="99" t="s">
        <v>18</v>
      </c>
      <c r="P16" s="99" t="s">
        <v>22</v>
      </c>
      <c r="Q16" s="99" t="s">
        <v>28</v>
      </c>
      <c r="R16" s="101" t="s">
        <v>58</v>
      </c>
      <c r="S16" s="101" t="s">
        <v>52</v>
      </c>
      <c r="T16" s="101" t="s">
        <v>60</v>
      </c>
      <c r="U16" s="101" t="s">
        <v>62</v>
      </c>
      <c r="V16" s="102" t="s">
        <v>64</v>
      </c>
      <c r="W16" s="103" t="s">
        <v>174</v>
      </c>
      <c r="X16" s="103" t="s">
        <v>175</v>
      </c>
      <c r="Y16" s="103" t="s">
        <v>69</v>
      </c>
      <c r="Z16" s="104" t="s">
        <v>73</v>
      </c>
      <c r="AA16" s="105" t="s">
        <v>176</v>
      </c>
      <c r="AB16" s="105"/>
      <c r="AC16" s="106" t="s">
        <v>177</v>
      </c>
      <c r="AD16" s="1" t="s">
        <v>95</v>
      </c>
      <c r="AE16" s="16"/>
    </row>
    <row r="17">
      <c r="A17" s="88" t="s">
        <v>178</v>
      </c>
      <c r="B17" s="89" t="s">
        <v>179</v>
      </c>
      <c r="C17" s="93" t="s">
        <v>180</v>
      </c>
      <c r="D17" s="89">
        <v>1994.0</v>
      </c>
      <c r="E17" s="95" t="s">
        <v>46</v>
      </c>
      <c r="F17" s="95" t="s">
        <v>50</v>
      </c>
      <c r="G17" s="95" t="s">
        <v>52</v>
      </c>
      <c r="H17" s="95" t="s">
        <v>53</v>
      </c>
      <c r="I17" s="97" t="s">
        <v>56</v>
      </c>
      <c r="J17" s="97" t="s">
        <v>52</v>
      </c>
      <c r="K17" s="97" t="s">
        <v>52</v>
      </c>
      <c r="L17" s="97" t="s">
        <v>51</v>
      </c>
      <c r="M17" s="99" t="s">
        <v>11</v>
      </c>
      <c r="N17" s="99" t="s">
        <v>13</v>
      </c>
      <c r="O17" s="99" t="s">
        <v>19</v>
      </c>
      <c r="P17" s="99" t="s">
        <v>23</v>
      </c>
      <c r="Q17" s="99" t="s">
        <v>26</v>
      </c>
      <c r="R17" s="101" t="s">
        <v>59</v>
      </c>
      <c r="S17" s="101" t="s">
        <v>51</v>
      </c>
      <c r="T17" s="101" t="s">
        <v>61</v>
      </c>
      <c r="U17" s="101" t="s">
        <v>50</v>
      </c>
      <c r="V17" s="102" t="s">
        <v>64</v>
      </c>
      <c r="W17" s="103" t="s">
        <v>182</v>
      </c>
      <c r="X17" s="103" t="s">
        <v>183</v>
      </c>
      <c r="Y17" s="103" t="s">
        <v>66</v>
      </c>
      <c r="Z17" s="104" t="s">
        <v>73</v>
      </c>
      <c r="AA17" s="105" t="s">
        <v>184</v>
      </c>
      <c r="AB17" s="105"/>
      <c r="AC17" s="106" t="s">
        <v>185</v>
      </c>
      <c r="AD17" s="1" t="s">
        <v>95</v>
      </c>
      <c r="AE17" s="16"/>
    </row>
    <row r="18">
      <c r="A18" s="116" t="s">
        <v>186</v>
      </c>
      <c r="B18" s="117" t="s">
        <v>187</v>
      </c>
      <c r="C18" s="93" t="s">
        <v>188</v>
      </c>
      <c r="D18" s="89">
        <v>2015.0</v>
      </c>
      <c r="E18" s="95" t="s">
        <v>47</v>
      </c>
      <c r="F18" s="95" t="s">
        <v>48</v>
      </c>
      <c r="G18" s="95" t="s">
        <v>51</v>
      </c>
      <c r="H18" s="95" t="s">
        <v>54</v>
      </c>
      <c r="I18" s="97" t="s">
        <v>56</v>
      </c>
      <c r="J18" s="97" t="s">
        <v>51</v>
      </c>
      <c r="K18" s="97" t="s">
        <v>51</v>
      </c>
      <c r="L18" s="97" t="s">
        <v>51</v>
      </c>
      <c r="M18" s="99" t="s">
        <v>9</v>
      </c>
      <c r="N18" s="99" t="s">
        <v>12</v>
      </c>
      <c r="O18" s="99" t="s">
        <v>21</v>
      </c>
      <c r="P18" s="99" t="s">
        <v>23</v>
      </c>
      <c r="Q18" s="99" t="s">
        <v>26</v>
      </c>
      <c r="R18" s="101" t="s">
        <v>59</v>
      </c>
      <c r="S18" s="101" t="s">
        <v>51</v>
      </c>
      <c r="T18" s="101" t="s">
        <v>61</v>
      </c>
      <c r="U18" s="101" t="s">
        <v>50</v>
      </c>
      <c r="V18" s="102" t="s">
        <v>64</v>
      </c>
      <c r="W18" s="103" t="s">
        <v>189</v>
      </c>
      <c r="X18" s="103" t="s">
        <v>190</v>
      </c>
      <c r="Y18" s="103" t="s">
        <v>67</v>
      </c>
      <c r="Z18" s="104" t="s">
        <v>73</v>
      </c>
      <c r="AA18" s="105" t="s">
        <v>191</v>
      </c>
      <c r="AB18" s="105"/>
      <c r="AC18" s="106" t="s">
        <v>170</v>
      </c>
      <c r="AD18" s="1" t="s">
        <v>95</v>
      </c>
      <c r="AE18" s="16"/>
    </row>
    <row r="19">
      <c r="A19" s="88" t="s">
        <v>192</v>
      </c>
      <c r="B19" s="89" t="s">
        <v>193</v>
      </c>
      <c r="C19" s="93" t="s">
        <v>194</v>
      </c>
      <c r="D19" s="89">
        <v>2013.0</v>
      </c>
      <c r="E19" s="95" t="s">
        <v>47</v>
      </c>
      <c r="F19" s="95" t="s">
        <v>48</v>
      </c>
      <c r="G19" s="95" t="s">
        <v>52</v>
      </c>
      <c r="H19" s="95" t="s">
        <v>53</v>
      </c>
      <c r="I19" s="97" t="s">
        <v>56</v>
      </c>
      <c r="J19" s="97" t="s">
        <v>51</v>
      </c>
      <c r="K19" s="97" t="s">
        <v>52</v>
      </c>
      <c r="L19" s="97" t="s">
        <v>51</v>
      </c>
      <c r="M19" s="99" t="s">
        <v>11</v>
      </c>
      <c r="N19" s="99" t="s">
        <v>15</v>
      </c>
      <c r="O19" s="99" t="s">
        <v>20</v>
      </c>
      <c r="P19" s="99" t="s">
        <v>25</v>
      </c>
      <c r="Q19" s="99" t="s">
        <v>28</v>
      </c>
      <c r="R19" s="101" t="s">
        <v>11</v>
      </c>
      <c r="S19" s="101" t="s">
        <v>11</v>
      </c>
      <c r="T19" s="101" t="s">
        <v>11</v>
      </c>
      <c r="U19" s="101" t="s">
        <v>11</v>
      </c>
      <c r="V19" s="102" t="s">
        <v>64</v>
      </c>
      <c r="W19" s="103" t="s">
        <v>195</v>
      </c>
      <c r="X19" s="103" t="s">
        <v>196</v>
      </c>
      <c r="Y19" s="103" t="s">
        <v>66</v>
      </c>
      <c r="Z19" s="104" t="s">
        <v>74</v>
      </c>
      <c r="AA19" s="105" t="s">
        <v>197</v>
      </c>
      <c r="AB19" s="105" t="s">
        <v>198</v>
      </c>
      <c r="AC19" s="137"/>
      <c r="AD19" s="1" t="s">
        <v>95</v>
      </c>
      <c r="AE19" s="16"/>
    </row>
    <row r="20">
      <c r="A20" s="88" t="s">
        <v>199</v>
      </c>
      <c r="B20" s="89" t="s">
        <v>200</v>
      </c>
      <c r="C20" s="93" t="s">
        <v>201</v>
      </c>
      <c r="D20" s="89">
        <v>2011.0</v>
      </c>
      <c r="E20" s="95" t="s">
        <v>46</v>
      </c>
      <c r="F20" s="95" t="s">
        <v>48</v>
      </c>
      <c r="G20" s="95" t="s">
        <v>52</v>
      </c>
      <c r="H20" s="95" t="s">
        <v>53</v>
      </c>
      <c r="I20" s="97" t="s">
        <v>56</v>
      </c>
      <c r="J20" s="97" t="s">
        <v>52</v>
      </c>
      <c r="K20" s="97" t="s">
        <v>51</v>
      </c>
      <c r="L20" s="97" t="s">
        <v>51</v>
      </c>
      <c r="M20" s="99" t="s">
        <v>11</v>
      </c>
      <c r="N20" s="99" t="s">
        <v>16</v>
      </c>
      <c r="O20" s="99" t="s">
        <v>20</v>
      </c>
      <c r="P20" s="99" t="s">
        <v>25</v>
      </c>
      <c r="Q20" s="99" t="s">
        <v>28</v>
      </c>
      <c r="R20" s="101" t="s">
        <v>58</v>
      </c>
      <c r="S20" s="101" t="s">
        <v>52</v>
      </c>
      <c r="T20" s="101" t="s">
        <v>60</v>
      </c>
      <c r="U20" s="101" t="s">
        <v>62</v>
      </c>
      <c r="V20" s="102" t="s">
        <v>64</v>
      </c>
      <c r="W20" s="103" t="s">
        <v>202</v>
      </c>
      <c r="X20" s="103" t="s">
        <v>203</v>
      </c>
      <c r="Y20" s="103" t="s">
        <v>66</v>
      </c>
      <c r="Z20" s="104" t="s">
        <v>73</v>
      </c>
      <c r="AA20" s="105" t="s">
        <v>204</v>
      </c>
      <c r="AB20" s="105"/>
      <c r="AC20" s="106" t="s">
        <v>205</v>
      </c>
      <c r="AD20" s="1" t="s">
        <v>95</v>
      </c>
      <c r="AE20" s="16"/>
    </row>
    <row r="21">
      <c r="A21" s="126" t="s">
        <v>206</v>
      </c>
      <c r="B21" s="89" t="s">
        <v>207</v>
      </c>
      <c r="C21" s="93" t="s">
        <v>208</v>
      </c>
      <c r="D21" s="89">
        <v>2012.0</v>
      </c>
      <c r="E21" s="95" t="s">
        <v>47</v>
      </c>
      <c r="F21" s="95" t="s">
        <v>48</v>
      </c>
      <c r="G21" s="95" t="s">
        <v>52</v>
      </c>
      <c r="H21" s="95" t="s">
        <v>53</v>
      </c>
      <c r="I21" s="97" t="s">
        <v>56</v>
      </c>
      <c r="J21" s="97" t="s">
        <v>51</v>
      </c>
      <c r="K21" s="97" t="s">
        <v>52</v>
      </c>
      <c r="L21" s="97" t="s">
        <v>51</v>
      </c>
      <c r="M21" s="99" t="s">
        <v>11</v>
      </c>
      <c r="N21" s="99" t="s">
        <v>15</v>
      </c>
      <c r="O21" s="99" t="s">
        <v>20</v>
      </c>
      <c r="P21" s="99" t="s">
        <v>25</v>
      </c>
      <c r="Q21" s="99" t="s">
        <v>28</v>
      </c>
      <c r="R21" s="101" t="s">
        <v>58</v>
      </c>
      <c r="S21" s="101" t="s">
        <v>52</v>
      </c>
      <c r="T21" s="101" t="s">
        <v>11</v>
      </c>
      <c r="U21" s="101" t="s">
        <v>63</v>
      </c>
      <c r="V21" s="102" t="s">
        <v>64</v>
      </c>
      <c r="W21" s="103" t="s">
        <v>209</v>
      </c>
      <c r="X21" s="103" t="s">
        <v>210</v>
      </c>
      <c r="Y21" s="103" t="s">
        <v>69</v>
      </c>
      <c r="Z21" s="104" t="s">
        <v>74</v>
      </c>
      <c r="AA21" s="105" t="s">
        <v>211</v>
      </c>
      <c r="AB21" s="105" t="s">
        <v>212</v>
      </c>
      <c r="AC21" s="106"/>
      <c r="AD21" s="1" t="s">
        <v>95</v>
      </c>
      <c r="AE21" s="16"/>
    </row>
    <row r="22">
      <c r="A22" s="140" t="s">
        <v>213</v>
      </c>
      <c r="B22" s="141" t="s">
        <v>214</v>
      </c>
      <c r="C22" s="142" t="s">
        <v>215</v>
      </c>
      <c r="D22" s="141">
        <v>2000.0</v>
      </c>
      <c r="E22" s="95" t="s">
        <v>46</v>
      </c>
      <c r="F22" s="95" t="s">
        <v>50</v>
      </c>
      <c r="G22" s="95" t="s">
        <v>52</v>
      </c>
      <c r="H22" s="95" t="s">
        <v>53</v>
      </c>
      <c r="I22" s="97" t="s">
        <v>56</v>
      </c>
      <c r="J22" s="97" t="s">
        <v>51</v>
      </c>
      <c r="K22" s="97" t="s">
        <v>51</v>
      </c>
      <c r="L22" s="97" t="s">
        <v>51</v>
      </c>
      <c r="M22" s="99" t="s">
        <v>11</v>
      </c>
      <c r="N22" s="99" t="s">
        <v>15</v>
      </c>
      <c r="O22" s="99" t="s">
        <v>19</v>
      </c>
      <c r="P22" s="99" t="s">
        <v>22</v>
      </c>
      <c r="Q22" s="99" t="s">
        <v>28</v>
      </c>
      <c r="R22" s="101" t="s">
        <v>58</v>
      </c>
      <c r="S22" s="101" t="s">
        <v>51</v>
      </c>
      <c r="T22" s="101" t="s">
        <v>60</v>
      </c>
      <c r="U22" s="101" t="s">
        <v>63</v>
      </c>
      <c r="V22" s="102" t="s">
        <v>64</v>
      </c>
      <c r="W22" s="103" t="s">
        <v>216</v>
      </c>
      <c r="X22" s="103" t="s">
        <v>217</v>
      </c>
      <c r="Y22" s="103" t="s">
        <v>69</v>
      </c>
      <c r="Z22" s="104" t="s">
        <v>73</v>
      </c>
      <c r="AA22" s="105" t="s">
        <v>218</v>
      </c>
      <c r="AB22" s="105"/>
      <c r="AC22" s="106" t="s">
        <v>219</v>
      </c>
      <c r="AD22" s="1" t="s">
        <v>95</v>
      </c>
      <c r="AE22" s="16"/>
    </row>
    <row r="23">
      <c r="A23" s="88" t="s">
        <v>220</v>
      </c>
      <c r="B23" s="89" t="s">
        <v>221</v>
      </c>
      <c r="C23" s="93" t="s">
        <v>222</v>
      </c>
      <c r="D23" s="89">
        <v>2014.0</v>
      </c>
      <c r="E23" s="95" t="s">
        <v>47</v>
      </c>
      <c r="F23" s="95" t="s">
        <v>48</v>
      </c>
      <c r="G23" s="95" t="s">
        <v>52</v>
      </c>
      <c r="H23" s="95" t="s">
        <v>53</v>
      </c>
      <c r="I23" s="97" t="s">
        <v>56</v>
      </c>
      <c r="J23" s="97" t="s">
        <v>52</v>
      </c>
      <c r="K23" s="97" t="s">
        <v>52</v>
      </c>
      <c r="L23" s="97" t="s">
        <v>51</v>
      </c>
      <c r="M23" s="99" t="s">
        <v>11</v>
      </c>
      <c r="N23" s="99" t="s">
        <v>15</v>
      </c>
      <c r="O23" s="99" t="s">
        <v>20</v>
      </c>
      <c r="P23" s="99" t="s">
        <v>25</v>
      </c>
      <c r="Q23" s="99" t="s">
        <v>28</v>
      </c>
      <c r="R23" s="101" t="s">
        <v>58</v>
      </c>
      <c r="S23" s="101" t="s">
        <v>52</v>
      </c>
      <c r="T23" s="101" t="s">
        <v>60</v>
      </c>
      <c r="U23" s="101" t="s">
        <v>63</v>
      </c>
      <c r="V23" s="102" t="s">
        <v>64</v>
      </c>
      <c r="W23" s="103" t="s">
        <v>223</v>
      </c>
      <c r="X23" s="103" t="s">
        <v>224</v>
      </c>
      <c r="Y23" s="103" t="s">
        <v>69</v>
      </c>
      <c r="Z23" s="104" t="s">
        <v>74</v>
      </c>
      <c r="AA23" s="105" t="s">
        <v>225</v>
      </c>
      <c r="AB23" s="105" t="s">
        <v>226</v>
      </c>
      <c r="AC23" s="13"/>
      <c r="AD23" s="1" t="s">
        <v>95</v>
      </c>
      <c r="AE23" s="16"/>
    </row>
    <row r="24">
      <c r="A24" s="88" t="s">
        <v>227</v>
      </c>
      <c r="B24" s="89" t="s">
        <v>228</v>
      </c>
      <c r="C24" s="93" t="s">
        <v>229</v>
      </c>
      <c r="D24" s="89">
        <v>2012.0</v>
      </c>
      <c r="E24" s="95" t="s">
        <v>46</v>
      </c>
      <c r="F24" s="95" t="s">
        <v>48</v>
      </c>
      <c r="G24" s="95" t="s">
        <v>52</v>
      </c>
      <c r="H24" s="95" t="s">
        <v>53</v>
      </c>
      <c r="I24" s="97" t="s">
        <v>56</v>
      </c>
      <c r="J24" s="97" t="s">
        <v>51</v>
      </c>
      <c r="K24" s="97" t="s">
        <v>52</v>
      </c>
      <c r="L24" s="97" t="s">
        <v>51</v>
      </c>
      <c r="M24" s="99" t="s">
        <v>11</v>
      </c>
      <c r="N24" s="99" t="s">
        <v>12</v>
      </c>
      <c r="O24" s="99" t="s">
        <v>21</v>
      </c>
      <c r="P24" s="99" t="s">
        <v>25</v>
      </c>
      <c r="Q24" s="99" t="s">
        <v>28</v>
      </c>
      <c r="R24" s="101" t="s">
        <v>59</v>
      </c>
      <c r="S24" s="101" t="s">
        <v>51</v>
      </c>
      <c r="T24" s="101" t="s">
        <v>60</v>
      </c>
      <c r="U24" s="101" t="s">
        <v>63</v>
      </c>
      <c r="V24" s="102" t="s">
        <v>65</v>
      </c>
      <c r="W24" s="103" t="s">
        <v>230</v>
      </c>
      <c r="X24" s="103" t="s">
        <v>231</v>
      </c>
      <c r="Y24" s="103" t="s">
        <v>69</v>
      </c>
      <c r="Z24" s="104" t="s">
        <v>72</v>
      </c>
      <c r="AA24" s="105" t="s">
        <v>232</v>
      </c>
      <c r="AB24" s="12"/>
      <c r="AC24" s="109" t="s">
        <v>233</v>
      </c>
      <c r="AD24" s="1" t="s">
        <v>95</v>
      </c>
      <c r="AE24" s="16"/>
    </row>
    <row r="25">
      <c r="A25" s="126" t="s">
        <v>234</v>
      </c>
      <c r="B25" s="89" t="s">
        <v>235</v>
      </c>
      <c r="C25" s="93" t="s">
        <v>236</v>
      </c>
      <c r="D25" s="89">
        <v>2012.0</v>
      </c>
      <c r="E25" s="95" t="s">
        <v>47</v>
      </c>
      <c r="F25" s="95" t="s">
        <v>48</v>
      </c>
      <c r="G25" s="95" t="s">
        <v>52</v>
      </c>
      <c r="H25" s="95" t="s">
        <v>53</v>
      </c>
      <c r="I25" s="97" t="s">
        <v>56</v>
      </c>
      <c r="J25" s="97" t="s">
        <v>52</v>
      </c>
      <c r="K25" s="97" t="s">
        <v>51</v>
      </c>
      <c r="L25" s="97" t="s">
        <v>11</v>
      </c>
      <c r="M25" s="99" t="s">
        <v>11</v>
      </c>
      <c r="N25" s="99" t="s">
        <v>14</v>
      </c>
      <c r="O25" s="99" t="s">
        <v>18</v>
      </c>
      <c r="P25" s="99" t="s">
        <v>22</v>
      </c>
      <c r="Q25" s="99" t="s">
        <v>11</v>
      </c>
      <c r="R25" s="101" t="s">
        <v>58</v>
      </c>
      <c r="S25" s="101" t="s">
        <v>52</v>
      </c>
      <c r="T25" s="101" t="s">
        <v>61</v>
      </c>
      <c r="U25" s="101" t="s">
        <v>237</v>
      </c>
      <c r="V25" s="102" t="s">
        <v>64</v>
      </c>
      <c r="W25" s="103" t="s">
        <v>238</v>
      </c>
      <c r="X25" s="103" t="s">
        <v>203</v>
      </c>
      <c r="Y25" s="103" t="s">
        <v>11</v>
      </c>
      <c r="Z25" s="104" t="s">
        <v>72</v>
      </c>
      <c r="AA25" s="105" t="s">
        <v>239</v>
      </c>
      <c r="AB25" s="12"/>
      <c r="AC25" s="109" t="s">
        <v>240</v>
      </c>
      <c r="AD25" s="1" t="s">
        <v>95</v>
      </c>
      <c r="AE25" s="16"/>
    </row>
    <row r="26">
      <c r="A26" s="126" t="s">
        <v>241</v>
      </c>
      <c r="B26" s="89" t="s">
        <v>242</v>
      </c>
      <c r="C26" s="93" t="s">
        <v>243</v>
      </c>
      <c r="D26" s="89">
        <v>2013.0</v>
      </c>
      <c r="E26" s="95" t="s">
        <v>47</v>
      </c>
      <c r="F26" s="95" t="s">
        <v>50</v>
      </c>
      <c r="G26" s="95" t="s">
        <v>52</v>
      </c>
      <c r="H26" s="95" t="s">
        <v>53</v>
      </c>
      <c r="I26" s="97" t="s">
        <v>57</v>
      </c>
      <c r="J26" s="97" t="s">
        <v>51</v>
      </c>
      <c r="K26" s="97" t="s">
        <v>51</v>
      </c>
      <c r="L26" s="97" t="s">
        <v>51</v>
      </c>
      <c r="M26" s="99" t="s">
        <v>11</v>
      </c>
      <c r="N26" s="99" t="s">
        <v>15</v>
      </c>
      <c r="O26" s="99" t="s">
        <v>20</v>
      </c>
      <c r="P26" s="99" t="s">
        <v>23</v>
      </c>
      <c r="Q26" s="99" t="s">
        <v>28</v>
      </c>
      <c r="R26" s="101" t="s">
        <v>58</v>
      </c>
      <c r="S26" s="101" t="s">
        <v>51</v>
      </c>
      <c r="T26" s="101" t="s">
        <v>60</v>
      </c>
      <c r="U26" s="101" t="s">
        <v>50</v>
      </c>
      <c r="V26" s="102" t="s">
        <v>64</v>
      </c>
      <c r="W26" s="103" t="s">
        <v>244</v>
      </c>
      <c r="X26" s="103" t="s">
        <v>11</v>
      </c>
      <c r="Y26" s="103" t="s">
        <v>11</v>
      </c>
      <c r="Z26" s="104" t="s">
        <v>11</v>
      </c>
      <c r="AA26" s="105" t="s">
        <v>245</v>
      </c>
      <c r="AB26" s="12"/>
      <c r="AC26" s="13"/>
      <c r="AD26" s="1" t="s">
        <v>95</v>
      </c>
      <c r="AE26" s="16"/>
    </row>
    <row r="27">
      <c r="A27" s="88" t="s">
        <v>246</v>
      </c>
      <c r="B27" s="89" t="s">
        <v>247</v>
      </c>
      <c r="C27" s="93" t="s">
        <v>248</v>
      </c>
      <c r="D27" s="89">
        <v>2017.0</v>
      </c>
      <c r="E27" s="95" t="s">
        <v>47</v>
      </c>
      <c r="F27" s="95" t="s">
        <v>48</v>
      </c>
      <c r="G27" s="95" t="s">
        <v>52</v>
      </c>
      <c r="H27" s="95" t="s">
        <v>54</v>
      </c>
      <c r="I27" s="97" t="s">
        <v>56</v>
      </c>
      <c r="J27" s="97" t="s">
        <v>52</v>
      </c>
      <c r="K27" s="97" t="s">
        <v>52</v>
      </c>
      <c r="L27" s="97" t="s">
        <v>51</v>
      </c>
      <c r="M27" s="99" t="s">
        <v>11</v>
      </c>
      <c r="N27" s="99" t="s">
        <v>15</v>
      </c>
      <c r="O27" s="99" t="s">
        <v>20</v>
      </c>
      <c r="P27" s="99" t="s">
        <v>23</v>
      </c>
      <c r="Q27" s="99" t="s">
        <v>28</v>
      </c>
      <c r="R27" s="101" t="s">
        <v>59</v>
      </c>
      <c r="S27" s="101" t="s">
        <v>52</v>
      </c>
      <c r="T27" s="101" t="s">
        <v>60</v>
      </c>
      <c r="U27" s="101" t="s">
        <v>63</v>
      </c>
      <c r="V27" s="102" t="s">
        <v>64</v>
      </c>
      <c r="W27" s="103" t="s">
        <v>249</v>
      </c>
      <c r="X27" s="103" t="s">
        <v>250</v>
      </c>
      <c r="Y27" s="103" t="s">
        <v>69</v>
      </c>
      <c r="Z27" s="104" t="s">
        <v>73</v>
      </c>
      <c r="AA27" s="105" t="s">
        <v>251</v>
      </c>
      <c r="AB27" s="105"/>
      <c r="AC27" s="106" t="s">
        <v>252</v>
      </c>
      <c r="AD27" s="1" t="s">
        <v>95</v>
      </c>
      <c r="AE27" s="16"/>
    </row>
    <row r="28">
      <c r="A28" s="1" t="s">
        <v>253</v>
      </c>
      <c r="B28" s="89" t="s">
        <v>254</v>
      </c>
      <c r="C28" s="93" t="s">
        <v>255</v>
      </c>
      <c r="D28" s="89">
        <v>2014.0</v>
      </c>
      <c r="E28" s="95" t="s">
        <v>46</v>
      </c>
      <c r="F28" s="95" t="s">
        <v>50</v>
      </c>
      <c r="G28" s="95" t="s">
        <v>52</v>
      </c>
      <c r="H28" s="95" t="s">
        <v>11</v>
      </c>
      <c r="I28" s="97" t="s">
        <v>56</v>
      </c>
      <c r="J28" s="97" t="s">
        <v>52</v>
      </c>
      <c r="K28" s="97" t="s">
        <v>51</v>
      </c>
      <c r="L28" s="97" t="s">
        <v>51</v>
      </c>
      <c r="M28" s="99" t="s">
        <v>11</v>
      </c>
      <c r="N28" s="99" t="s">
        <v>12</v>
      </c>
      <c r="O28" s="99" t="s">
        <v>21</v>
      </c>
      <c r="P28" s="99" t="s">
        <v>24</v>
      </c>
      <c r="Q28" s="99" t="s">
        <v>26</v>
      </c>
      <c r="R28" s="101" t="s">
        <v>59</v>
      </c>
      <c r="S28" s="101" t="s">
        <v>51</v>
      </c>
      <c r="T28" s="101" t="s">
        <v>60</v>
      </c>
      <c r="U28" s="101" t="s">
        <v>62</v>
      </c>
      <c r="V28" s="102" t="s">
        <v>64</v>
      </c>
      <c r="W28" s="103" t="s">
        <v>256</v>
      </c>
      <c r="X28" s="103" t="s">
        <v>257</v>
      </c>
      <c r="Y28" s="103" t="s">
        <v>69</v>
      </c>
      <c r="Z28" s="104" t="s">
        <v>73</v>
      </c>
      <c r="AA28" s="105" t="s">
        <v>258</v>
      </c>
      <c r="AB28" s="105"/>
      <c r="AC28" s="106" t="s">
        <v>259</v>
      </c>
      <c r="AD28" s="1" t="s">
        <v>95</v>
      </c>
      <c r="AE28" s="16"/>
    </row>
    <row r="29">
      <c r="A29" s="144" t="s">
        <v>260</v>
      </c>
      <c r="B29" s="89" t="s">
        <v>261</v>
      </c>
      <c r="C29" s="93" t="s">
        <v>262</v>
      </c>
      <c r="D29" s="89">
        <v>2015.0</v>
      </c>
      <c r="E29" s="95" t="s">
        <v>46</v>
      </c>
      <c r="F29" s="95" t="s">
        <v>49</v>
      </c>
      <c r="G29" s="95" t="s">
        <v>52</v>
      </c>
      <c r="H29" s="95" t="s">
        <v>53</v>
      </c>
      <c r="I29" s="97" t="s">
        <v>56</v>
      </c>
      <c r="J29" s="97" t="s">
        <v>51</v>
      </c>
      <c r="K29" s="97" t="s">
        <v>51</v>
      </c>
      <c r="L29" s="97" t="s">
        <v>51</v>
      </c>
      <c r="M29" s="99" t="s">
        <v>9</v>
      </c>
      <c r="N29" s="99" t="s">
        <v>15</v>
      </c>
      <c r="O29" s="99" t="s">
        <v>18</v>
      </c>
      <c r="P29" s="99" t="s">
        <v>23</v>
      </c>
      <c r="Q29" s="99" t="s">
        <v>28</v>
      </c>
      <c r="R29" s="101" t="s">
        <v>59</v>
      </c>
      <c r="S29" s="101" t="s">
        <v>52</v>
      </c>
      <c r="T29" s="101" t="s">
        <v>60</v>
      </c>
      <c r="U29" s="101" t="s">
        <v>63</v>
      </c>
      <c r="V29" s="102" t="s">
        <v>64</v>
      </c>
      <c r="W29" s="103" t="s">
        <v>263</v>
      </c>
      <c r="X29" s="103" t="s">
        <v>264</v>
      </c>
      <c r="Y29" s="103" t="s">
        <v>69</v>
      </c>
      <c r="Z29" s="104" t="s">
        <v>72</v>
      </c>
      <c r="AA29" s="105" t="s">
        <v>265</v>
      </c>
      <c r="AB29" s="105"/>
      <c r="AC29" s="106" t="s">
        <v>170</v>
      </c>
      <c r="AD29" s="1" t="s">
        <v>95</v>
      </c>
      <c r="AE29" s="16"/>
    </row>
    <row r="30">
      <c r="A30" s="88" t="s">
        <v>266</v>
      </c>
      <c r="B30" s="89" t="s">
        <v>267</v>
      </c>
      <c r="C30" s="93" t="s">
        <v>268</v>
      </c>
      <c r="D30" s="89">
        <v>2014.0</v>
      </c>
      <c r="E30" s="95" t="s">
        <v>45</v>
      </c>
      <c r="F30" s="95" t="s">
        <v>50</v>
      </c>
      <c r="G30" s="95" t="s">
        <v>52</v>
      </c>
      <c r="H30" s="95" t="s">
        <v>53</v>
      </c>
      <c r="I30" s="97" t="s">
        <v>56</v>
      </c>
      <c r="J30" s="97" t="s">
        <v>52</v>
      </c>
      <c r="K30" s="97" t="s">
        <v>52</v>
      </c>
      <c r="L30" s="97" t="s">
        <v>51</v>
      </c>
      <c r="M30" s="99" t="s">
        <v>11</v>
      </c>
      <c r="N30" s="99" t="s">
        <v>12</v>
      </c>
      <c r="O30" s="99" t="s">
        <v>21</v>
      </c>
      <c r="P30" s="99" t="s">
        <v>23</v>
      </c>
      <c r="Q30" s="99" t="s">
        <v>28</v>
      </c>
      <c r="R30" s="101" t="s">
        <v>59</v>
      </c>
      <c r="S30" s="101" t="s">
        <v>51</v>
      </c>
      <c r="T30" s="101" t="s">
        <v>60</v>
      </c>
      <c r="U30" s="101" t="s">
        <v>50</v>
      </c>
      <c r="V30" s="102" t="s">
        <v>64</v>
      </c>
      <c r="W30" s="103" t="s">
        <v>230</v>
      </c>
      <c r="X30" s="103" t="s">
        <v>269</v>
      </c>
      <c r="Y30" s="103" t="s">
        <v>67</v>
      </c>
      <c r="Z30" s="104" t="s">
        <v>73</v>
      </c>
      <c r="AA30" s="105" t="s">
        <v>270</v>
      </c>
      <c r="AB30" s="105"/>
      <c r="AC30" s="106" t="s">
        <v>271</v>
      </c>
      <c r="AD30" s="1" t="s">
        <v>95</v>
      </c>
      <c r="AE30" s="16"/>
    </row>
    <row r="31">
      <c r="A31" s="126" t="s">
        <v>272</v>
      </c>
      <c r="B31" s="89" t="s">
        <v>273</v>
      </c>
      <c r="C31" s="93" t="s">
        <v>274</v>
      </c>
      <c r="D31" s="89">
        <v>2016.0</v>
      </c>
      <c r="E31" s="95" t="s">
        <v>47</v>
      </c>
      <c r="F31" s="95" t="s">
        <v>48</v>
      </c>
      <c r="G31" s="95" t="s">
        <v>52</v>
      </c>
      <c r="H31" s="95" t="s">
        <v>53</v>
      </c>
      <c r="I31" s="97" t="s">
        <v>56</v>
      </c>
      <c r="J31" s="97" t="s">
        <v>51</v>
      </c>
      <c r="K31" s="97" t="s">
        <v>51</v>
      </c>
      <c r="L31" s="97" t="s">
        <v>51</v>
      </c>
      <c r="M31" s="99" t="s">
        <v>11</v>
      </c>
      <c r="N31" s="99" t="s">
        <v>15</v>
      </c>
      <c r="O31" s="99" t="s">
        <v>21</v>
      </c>
      <c r="P31" s="99" t="s">
        <v>25</v>
      </c>
      <c r="Q31" s="99" t="s">
        <v>28</v>
      </c>
      <c r="R31" s="101" t="s">
        <v>58</v>
      </c>
      <c r="S31" s="101" t="s">
        <v>52</v>
      </c>
      <c r="T31" s="101" t="s">
        <v>11</v>
      </c>
      <c r="U31" s="101" t="s">
        <v>63</v>
      </c>
      <c r="V31" s="102" t="s">
        <v>64</v>
      </c>
      <c r="W31" s="103" t="s">
        <v>275</v>
      </c>
      <c r="X31" s="103" t="s">
        <v>276</v>
      </c>
      <c r="Y31" s="103" t="s">
        <v>66</v>
      </c>
      <c r="Z31" s="104" t="s">
        <v>74</v>
      </c>
      <c r="AA31" s="105" t="s">
        <v>277</v>
      </c>
      <c r="AB31" s="12"/>
      <c r="AC31" s="109" t="s">
        <v>278</v>
      </c>
      <c r="AD31" s="1" t="s">
        <v>95</v>
      </c>
      <c r="AE31" s="16"/>
    </row>
    <row r="32">
      <c r="A32" s="120" t="s">
        <v>279</v>
      </c>
      <c r="B32" s="89" t="s">
        <v>280</v>
      </c>
      <c r="C32" s="93" t="s">
        <v>281</v>
      </c>
      <c r="D32" s="89">
        <v>2013.0</v>
      </c>
      <c r="E32" s="95" t="s">
        <v>46</v>
      </c>
      <c r="F32" s="95" t="s">
        <v>49</v>
      </c>
      <c r="G32" s="95" t="s">
        <v>52</v>
      </c>
      <c r="H32" s="95" t="s">
        <v>54</v>
      </c>
      <c r="I32" s="97" t="s">
        <v>56</v>
      </c>
      <c r="J32" s="97" t="s">
        <v>52</v>
      </c>
      <c r="K32" s="97" t="s">
        <v>52</v>
      </c>
      <c r="L32" s="97" t="s">
        <v>51</v>
      </c>
      <c r="M32" s="99" t="s">
        <v>11</v>
      </c>
      <c r="N32" s="99" t="s">
        <v>12</v>
      </c>
      <c r="O32" s="99" t="s">
        <v>18</v>
      </c>
      <c r="P32" s="99" t="s">
        <v>23</v>
      </c>
      <c r="Q32" s="99" t="s">
        <v>28</v>
      </c>
      <c r="R32" s="101" t="s">
        <v>59</v>
      </c>
      <c r="S32" s="101" t="s">
        <v>52</v>
      </c>
      <c r="T32" s="101" t="s">
        <v>60</v>
      </c>
      <c r="U32" s="101" t="s">
        <v>50</v>
      </c>
      <c r="V32" s="102" t="s">
        <v>64</v>
      </c>
      <c r="W32" s="103" t="s">
        <v>282</v>
      </c>
      <c r="X32" s="103" t="s">
        <v>154</v>
      </c>
      <c r="Y32" s="103" t="s">
        <v>69</v>
      </c>
      <c r="Z32" s="104" t="s">
        <v>73</v>
      </c>
      <c r="AA32" s="105" t="s">
        <v>283</v>
      </c>
      <c r="AB32" s="105"/>
      <c r="AC32" s="106" t="s">
        <v>284</v>
      </c>
      <c r="AD32" s="1" t="s">
        <v>95</v>
      </c>
      <c r="AE32" s="16"/>
    </row>
    <row r="33">
      <c r="A33" s="126" t="s">
        <v>285</v>
      </c>
      <c r="B33" s="89" t="s">
        <v>286</v>
      </c>
      <c r="C33" s="93" t="s">
        <v>287</v>
      </c>
      <c r="D33" s="89">
        <v>2008.0</v>
      </c>
      <c r="E33" s="95" t="s">
        <v>47</v>
      </c>
      <c r="F33" s="95" t="s">
        <v>48</v>
      </c>
      <c r="G33" s="95" t="s">
        <v>52</v>
      </c>
      <c r="H33" s="95" t="s">
        <v>53</v>
      </c>
      <c r="I33" s="97" t="s">
        <v>56</v>
      </c>
      <c r="J33" s="97" t="s">
        <v>51</v>
      </c>
      <c r="K33" s="97" t="s">
        <v>52</v>
      </c>
      <c r="L33" s="97" t="s">
        <v>51</v>
      </c>
      <c r="M33" s="99" t="s">
        <v>11</v>
      </c>
      <c r="N33" s="99" t="s">
        <v>15</v>
      </c>
      <c r="O33" s="99" t="s">
        <v>20</v>
      </c>
      <c r="P33" s="99" t="s">
        <v>25</v>
      </c>
      <c r="Q33" s="99" t="s">
        <v>28</v>
      </c>
      <c r="R33" s="101" t="s">
        <v>58</v>
      </c>
      <c r="S33" s="101" t="s">
        <v>52</v>
      </c>
      <c r="T33" s="101" t="s">
        <v>11</v>
      </c>
      <c r="U33" s="101" t="s">
        <v>62</v>
      </c>
      <c r="V33" s="102" t="s">
        <v>64</v>
      </c>
      <c r="W33" s="103" t="s">
        <v>288</v>
      </c>
      <c r="X33" s="103" t="s">
        <v>289</v>
      </c>
      <c r="Y33" s="103" t="s">
        <v>69</v>
      </c>
      <c r="Z33" s="104" t="s">
        <v>74</v>
      </c>
      <c r="AA33" s="105" t="s">
        <v>290</v>
      </c>
      <c r="AB33" s="105" t="s">
        <v>198</v>
      </c>
      <c r="AC33" s="106"/>
      <c r="AD33" s="1" t="s">
        <v>95</v>
      </c>
      <c r="AE33" s="16"/>
    </row>
    <row r="34">
      <c r="A34" s="126" t="s">
        <v>291</v>
      </c>
      <c r="B34" s="89" t="s">
        <v>292</v>
      </c>
      <c r="C34" s="93" t="s">
        <v>293</v>
      </c>
      <c r="D34" s="89">
        <v>2006.0</v>
      </c>
      <c r="E34" s="95" t="s">
        <v>47</v>
      </c>
      <c r="F34" s="95" t="s">
        <v>48</v>
      </c>
      <c r="G34" s="95" t="s">
        <v>52</v>
      </c>
      <c r="H34" s="95" t="s">
        <v>53</v>
      </c>
      <c r="I34" s="97" t="s">
        <v>56</v>
      </c>
      <c r="J34" s="97" t="s">
        <v>51</v>
      </c>
      <c r="K34" s="97" t="s">
        <v>52</v>
      </c>
      <c r="L34" s="97" t="s">
        <v>51</v>
      </c>
      <c r="M34" s="99" t="s">
        <v>11</v>
      </c>
      <c r="N34" s="99" t="s">
        <v>15</v>
      </c>
      <c r="O34" s="99" t="s">
        <v>19</v>
      </c>
      <c r="P34" s="99" t="s">
        <v>25</v>
      </c>
      <c r="Q34" s="99" t="s">
        <v>26</v>
      </c>
      <c r="R34" s="101" t="s">
        <v>58</v>
      </c>
      <c r="S34" s="101" t="s">
        <v>52</v>
      </c>
      <c r="T34" s="101" t="s">
        <v>11</v>
      </c>
      <c r="U34" s="101" t="s">
        <v>63</v>
      </c>
      <c r="V34" s="102" t="s">
        <v>64</v>
      </c>
      <c r="W34" s="103" t="s">
        <v>294</v>
      </c>
      <c r="X34" s="103" t="s">
        <v>295</v>
      </c>
      <c r="Y34" s="103" t="s">
        <v>69</v>
      </c>
      <c r="Z34" s="104" t="s">
        <v>71</v>
      </c>
      <c r="AA34" s="105" t="s">
        <v>296</v>
      </c>
      <c r="AB34" s="105"/>
      <c r="AC34" s="137" t="s">
        <v>297</v>
      </c>
      <c r="AD34" s="1" t="s">
        <v>95</v>
      </c>
      <c r="AE34" s="16"/>
    </row>
    <row r="35">
      <c r="A35" s="88" t="s">
        <v>298</v>
      </c>
      <c r="B35" s="89" t="s">
        <v>299</v>
      </c>
      <c r="C35" s="93" t="s">
        <v>300</v>
      </c>
      <c r="D35" s="89">
        <v>2012.0</v>
      </c>
      <c r="E35" s="95" t="s">
        <v>47</v>
      </c>
      <c r="F35" s="95" t="s">
        <v>48</v>
      </c>
      <c r="G35" s="95" t="s">
        <v>52</v>
      </c>
      <c r="H35" s="95" t="s">
        <v>54</v>
      </c>
      <c r="I35" s="97" t="s">
        <v>56</v>
      </c>
      <c r="J35" s="97" t="s">
        <v>52</v>
      </c>
      <c r="K35" s="97" t="s">
        <v>52</v>
      </c>
      <c r="L35" s="97" t="s">
        <v>51</v>
      </c>
      <c r="M35" s="99" t="s">
        <v>11</v>
      </c>
      <c r="N35" s="99" t="s">
        <v>12</v>
      </c>
      <c r="O35" s="99" t="s">
        <v>20</v>
      </c>
      <c r="P35" s="99" t="s">
        <v>25</v>
      </c>
      <c r="Q35" s="99" t="s">
        <v>28</v>
      </c>
      <c r="R35" s="101" t="s">
        <v>59</v>
      </c>
      <c r="S35" s="101" t="s">
        <v>52</v>
      </c>
      <c r="T35" s="101" t="s">
        <v>60</v>
      </c>
      <c r="U35" s="101" t="s">
        <v>50</v>
      </c>
      <c r="V35" s="102" t="s">
        <v>64</v>
      </c>
      <c r="W35" s="103" t="s">
        <v>301</v>
      </c>
      <c r="X35" s="103" t="s">
        <v>134</v>
      </c>
      <c r="Y35" s="103" t="s">
        <v>69</v>
      </c>
      <c r="Z35" s="104" t="s">
        <v>74</v>
      </c>
      <c r="AA35" s="105" t="s">
        <v>302</v>
      </c>
      <c r="AB35" s="105"/>
      <c r="AC35" s="106" t="s">
        <v>303</v>
      </c>
      <c r="AD35" s="1" t="s">
        <v>95</v>
      </c>
      <c r="AE35" s="16"/>
    </row>
    <row r="36">
      <c r="A36" s="120" t="s">
        <v>304</v>
      </c>
      <c r="B36" s="88" t="s">
        <v>305</v>
      </c>
      <c r="C36" s="93" t="s">
        <v>306</v>
      </c>
      <c r="D36" s="89">
        <v>2015.0</v>
      </c>
      <c r="E36" s="95" t="s">
        <v>46</v>
      </c>
      <c r="F36" s="95" t="s">
        <v>48</v>
      </c>
      <c r="G36" s="95" t="s">
        <v>52</v>
      </c>
      <c r="H36" s="95" t="s">
        <v>53</v>
      </c>
      <c r="I36" s="97" t="s">
        <v>56</v>
      </c>
      <c r="J36" s="97" t="s">
        <v>51</v>
      </c>
      <c r="K36" s="97" t="s">
        <v>52</v>
      </c>
      <c r="L36" s="97" t="s">
        <v>51</v>
      </c>
      <c r="M36" s="99" t="s">
        <v>9</v>
      </c>
      <c r="N36" s="99" t="s">
        <v>13</v>
      </c>
      <c r="O36" s="99" t="s">
        <v>21</v>
      </c>
      <c r="P36" s="99" t="s">
        <v>22</v>
      </c>
      <c r="Q36" s="99" t="s">
        <v>26</v>
      </c>
      <c r="R36" s="101" t="s">
        <v>59</v>
      </c>
      <c r="S36" s="101" t="s">
        <v>52</v>
      </c>
      <c r="T36" s="101" t="s">
        <v>60</v>
      </c>
      <c r="U36" s="101" t="s">
        <v>63</v>
      </c>
      <c r="V36" s="102" t="s">
        <v>65</v>
      </c>
      <c r="W36" s="103" t="s">
        <v>307</v>
      </c>
      <c r="X36" s="103" t="s">
        <v>308</v>
      </c>
      <c r="Y36" s="103" t="s">
        <v>66</v>
      </c>
      <c r="Z36" s="104" t="s">
        <v>73</v>
      </c>
      <c r="AA36" s="105" t="s">
        <v>309</v>
      </c>
      <c r="AB36" s="105"/>
      <c r="AC36" s="106" t="s">
        <v>310</v>
      </c>
      <c r="AD36" s="1" t="s">
        <v>95</v>
      </c>
      <c r="AE36" s="16"/>
    </row>
    <row r="37" ht="23.25" customHeight="1">
      <c r="A37" s="126" t="s">
        <v>311</v>
      </c>
      <c r="B37" s="89" t="s">
        <v>312</v>
      </c>
      <c r="C37" s="93" t="s">
        <v>313</v>
      </c>
      <c r="D37" s="89">
        <v>2009.0</v>
      </c>
      <c r="E37" s="95" t="s">
        <v>47</v>
      </c>
      <c r="F37" s="95" t="s">
        <v>48</v>
      </c>
      <c r="G37" s="95" t="s">
        <v>52</v>
      </c>
      <c r="H37" s="95" t="s">
        <v>55</v>
      </c>
      <c r="I37" s="97" t="s">
        <v>56</v>
      </c>
      <c r="J37" s="97" t="s">
        <v>52</v>
      </c>
      <c r="K37" s="97" t="s">
        <v>52</v>
      </c>
      <c r="L37" s="97" t="s">
        <v>51</v>
      </c>
      <c r="M37" s="99" t="s">
        <v>11</v>
      </c>
      <c r="N37" s="99" t="s">
        <v>15</v>
      </c>
      <c r="O37" s="99" t="s">
        <v>20</v>
      </c>
      <c r="P37" s="99" t="s">
        <v>25</v>
      </c>
      <c r="Q37" s="99" t="s">
        <v>28</v>
      </c>
      <c r="R37" s="101" t="s">
        <v>58</v>
      </c>
      <c r="S37" s="101" t="s">
        <v>52</v>
      </c>
      <c r="T37" s="101" t="s">
        <v>11</v>
      </c>
      <c r="U37" s="101" t="s">
        <v>63</v>
      </c>
      <c r="V37" s="102" t="s">
        <v>64</v>
      </c>
      <c r="W37" s="103" t="s">
        <v>314</v>
      </c>
      <c r="X37" s="103" t="s">
        <v>315</v>
      </c>
      <c r="Y37" s="103" t="s">
        <v>69</v>
      </c>
      <c r="Z37" s="104" t="s">
        <v>74</v>
      </c>
      <c r="AA37" s="105" t="s">
        <v>316</v>
      </c>
      <c r="AB37" s="105"/>
      <c r="AC37" s="137" t="s">
        <v>317</v>
      </c>
      <c r="AD37" s="1" t="s">
        <v>95</v>
      </c>
      <c r="AE37" s="16"/>
    </row>
    <row r="38">
      <c r="A38" s="88" t="s">
        <v>318</v>
      </c>
      <c r="B38" s="89" t="s">
        <v>319</v>
      </c>
      <c r="C38" s="93" t="s">
        <v>320</v>
      </c>
      <c r="D38" s="89">
        <v>2013.0</v>
      </c>
      <c r="E38" s="95" t="s">
        <v>47</v>
      </c>
      <c r="F38" s="95" t="s">
        <v>50</v>
      </c>
      <c r="G38" s="95" t="s">
        <v>52</v>
      </c>
      <c r="H38" s="95" t="s">
        <v>54</v>
      </c>
      <c r="I38" s="97" t="s">
        <v>56</v>
      </c>
      <c r="J38" s="97" t="s">
        <v>52</v>
      </c>
      <c r="K38" s="97" t="s">
        <v>51</v>
      </c>
      <c r="L38" s="97" t="s">
        <v>51</v>
      </c>
      <c r="M38" s="99" t="s">
        <v>11</v>
      </c>
      <c r="N38" s="99" t="s">
        <v>12</v>
      </c>
      <c r="O38" s="99" t="s">
        <v>20</v>
      </c>
      <c r="P38" s="99" t="s">
        <v>25</v>
      </c>
      <c r="Q38" s="99" t="s">
        <v>28</v>
      </c>
      <c r="R38" s="101" t="s">
        <v>58</v>
      </c>
      <c r="S38" s="101" t="s">
        <v>52</v>
      </c>
      <c r="T38" s="101" t="s">
        <v>60</v>
      </c>
      <c r="U38" s="101" t="s">
        <v>62</v>
      </c>
      <c r="V38" s="102" t="s">
        <v>64</v>
      </c>
      <c r="W38" s="103" t="s">
        <v>321</v>
      </c>
      <c r="X38" s="103" t="s">
        <v>322</v>
      </c>
      <c r="Y38" s="103" t="s">
        <v>69</v>
      </c>
      <c r="Z38" s="104" t="s">
        <v>74</v>
      </c>
      <c r="AA38" s="105" t="s">
        <v>323</v>
      </c>
      <c r="AB38" s="105" t="s">
        <v>324</v>
      </c>
      <c r="AC38" s="106"/>
      <c r="AD38" s="1" t="s">
        <v>95</v>
      </c>
      <c r="AE38" s="16"/>
    </row>
    <row r="39">
      <c r="A39" s="88" t="s">
        <v>325</v>
      </c>
      <c r="B39" s="88" t="s">
        <v>326</v>
      </c>
      <c r="C39" s="93" t="s">
        <v>327</v>
      </c>
      <c r="D39" s="148">
        <v>2011.0</v>
      </c>
      <c r="E39" s="95" t="s">
        <v>46</v>
      </c>
      <c r="F39" s="95" t="s">
        <v>48</v>
      </c>
      <c r="G39" s="95" t="s">
        <v>52</v>
      </c>
      <c r="H39" s="95" t="s">
        <v>54</v>
      </c>
      <c r="I39" s="97" t="s">
        <v>56</v>
      </c>
      <c r="J39" s="97" t="s">
        <v>52</v>
      </c>
      <c r="K39" s="97" t="s">
        <v>52</v>
      </c>
      <c r="L39" s="97" t="s">
        <v>51</v>
      </c>
      <c r="M39" s="99" t="s">
        <v>9</v>
      </c>
      <c r="N39" s="99" t="s">
        <v>12</v>
      </c>
      <c r="O39" s="99" t="s">
        <v>21</v>
      </c>
      <c r="P39" s="99" t="s">
        <v>23</v>
      </c>
      <c r="Q39" s="99" t="s">
        <v>26</v>
      </c>
      <c r="R39" s="101" t="s">
        <v>58</v>
      </c>
      <c r="S39" s="101" t="s">
        <v>51</v>
      </c>
      <c r="T39" s="101" t="s">
        <v>61</v>
      </c>
      <c r="U39" s="101" t="s">
        <v>62</v>
      </c>
      <c r="V39" s="102" t="s">
        <v>65</v>
      </c>
      <c r="W39" s="103" t="s">
        <v>328</v>
      </c>
      <c r="X39" s="103" t="s">
        <v>329</v>
      </c>
      <c r="Y39" s="103" t="s">
        <v>69</v>
      </c>
      <c r="Z39" s="104" t="s">
        <v>73</v>
      </c>
      <c r="AA39" s="105" t="s">
        <v>330</v>
      </c>
      <c r="AB39" s="105"/>
      <c r="AC39" s="137" t="s">
        <v>331</v>
      </c>
      <c r="AD39" s="1" t="s">
        <v>95</v>
      </c>
      <c r="AE39" s="16"/>
    </row>
    <row r="40">
      <c r="A40" s="88" t="s">
        <v>332</v>
      </c>
      <c r="B40" s="88" t="s">
        <v>333</v>
      </c>
      <c r="C40" s="149" t="s">
        <v>334</v>
      </c>
      <c r="D40" s="148">
        <v>2008.0</v>
      </c>
      <c r="E40" s="95" t="s">
        <v>46</v>
      </c>
      <c r="F40" s="95" t="s">
        <v>50</v>
      </c>
      <c r="G40" s="95" t="s">
        <v>52</v>
      </c>
      <c r="H40" s="95" t="s">
        <v>54</v>
      </c>
      <c r="I40" s="97" t="s">
        <v>56</v>
      </c>
      <c r="J40" s="97" t="s">
        <v>51</v>
      </c>
      <c r="K40" s="97" t="s">
        <v>51</v>
      </c>
      <c r="L40" s="97" t="s">
        <v>51</v>
      </c>
      <c r="M40" s="99" t="s">
        <v>9</v>
      </c>
      <c r="N40" s="99" t="s">
        <v>13</v>
      </c>
      <c r="O40" s="99" t="s">
        <v>18</v>
      </c>
      <c r="P40" s="99" t="s">
        <v>22</v>
      </c>
      <c r="Q40" s="99" t="s">
        <v>26</v>
      </c>
      <c r="R40" s="101" t="s">
        <v>50</v>
      </c>
      <c r="S40" s="101" t="s">
        <v>51</v>
      </c>
      <c r="T40" s="101" t="s">
        <v>61</v>
      </c>
      <c r="U40" s="101" t="s">
        <v>50</v>
      </c>
      <c r="V40" s="102" t="s">
        <v>64</v>
      </c>
      <c r="W40" s="103" t="s">
        <v>335</v>
      </c>
      <c r="X40" s="103" t="s">
        <v>336</v>
      </c>
      <c r="Y40" s="103" t="s">
        <v>69</v>
      </c>
      <c r="Z40" s="104" t="s">
        <v>72</v>
      </c>
      <c r="AA40" s="105" t="s">
        <v>337</v>
      </c>
      <c r="AB40" s="105"/>
      <c r="AC40" s="106" t="s">
        <v>338</v>
      </c>
      <c r="AD40" s="1" t="s">
        <v>95</v>
      </c>
      <c r="AE40" s="16"/>
    </row>
    <row r="41">
      <c r="A41" s="126" t="s">
        <v>339</v>
      </c>
      <c r="B41" s="126" t="s">
        <v>340</v>
      </c>
      <c r="C41" s="93" t="s">
        <v>341</v>
      </c>
      <c r="D41" s="89">
        <v>2012.0</v>
      </c>
      <c r="E41" s="95" t="s">
        <v>45</v>
      </c>
      <c r="F41" s="95" t="s">
        <v>48</v>
      </c>
      <c r="G41" s="95" t="s">
        <v>52</v>
      </c>
      <c r="H41" s="95" t="s">
        <v>54</v>
      </c>
      <c r="I41" s="97" t="s">
        <v>56</v>
      </c>
      <c r="J41" s="97" t="s">
        <v>51</v>
      </c>
      <c r="K41" s="97" t="s">
        <v>52</v>
      </c>
      <c r="L41" s="97" t="s">
        <v>51</v>
      </c>
      <c r="M41" s="99" t="s">
        <v>11</v>
      </c>
      <c r="N41" s="99" t="s">
        <v>15</v>
      </c>
      <c r="O41" s="99" t="s">
        <v>20</v>
      </c>
      <c r="P41" s="99" t="s">
        <v>25</v>
      </c>
      <c r="Q41" s="99" t="s">
        <v>28</v>
      </c>
      <c r="R41" s="101" t="s">
        <v>58</v>
      </c>
      <c r="S41" s="101" t="s">
        <v>52</v>
      </c>
      <c r="T41" s="101" t="s">
        <v>11</v>
      </c>
      <c r="U41" s="101" t="s">
        <v>63</v>
      </c>
      <c r="V41" s="102" t="s">
        <v>64</v>
      </c>
      <c r="W41" s="103" t="s">
        <v>342</v>
      </c>
      <c r="X41" s="103" t="s">
        <v>343</v>
      </c>
      <c r="Y41" s="103" t="s">
        <v>69</v>
      </c>
      <c r="Z41" s="104" t="s">
        <v>74</v>
      </c>
      <c r="AA41" s="105" t="s">
        <v>344</v>
      </c>
      <c r="AB41" s="12"/>
      <c r="AC41" s="109" t="s">
        <v>345</v>
      </c>
      <c r="AD41" s="1" t="s">
        <v>95</v>
      </c>
      <c r="AE41" s="16"/>
    </row>
    <row r="42">
      <c r="A42" s="88" t="s">
        <v>346</v>
      </c>
      <c r="B42" s="89" t="s">
        <v>347</v>
      </c>
      <c r="C42" s="93" t="s">
        <v>348</v>
      </c>
      <c r="D42" s="89">
        <v>2016.0</v>
      </c>
      <c r="E42" s="95" t="s">
        <v>46</v>
      </c>
      <c r="F42" s="95" t="s">
        <v>49</v>
      </c>
      <c r="G42" s="95" t="s">
        <v>52</v>
      </c>
      <c r="H42" s="95" t="s">
        <v>53</v>
      </c>
      <c r="I42" s="97" t="s">
        <v>56</v>
      </c>
      <c r="J42" s="97" t="s">
        <v>51</v>
      </c>
      <c r="K42" s="97" t="s">
        <v>51</v>
      </c>
      <c r="L42" s="97" t="s">
        <v>51</v>
      </c>
      <c r="M42" s="99" t="s">
        <v>11</v>
      </c>
      <c r="N42" s="99" t="s">
        <v>13</v>
      </c>
      <c r="O42" s="99" t="s">
        <v>18</v>
      </c>
      <c r="P42" s="99" t="s">
        <v>22</v>
      </c>
      <c r="Q42" s="99" t="s">
        <v>28</v>
      </c>
      <c r="R42" s="101" t="s">
        <v>58</v>
      </c>
      <c r="S42" s="101" t="s">
        <v>51</v>
      </c>
      <c r="T42" s="101" t="s">
        <v>60</v>
      </c>
      <c r="U42" s="101" t="s">
        <v>62</v>
      </c>
      <c r="V42" s="102" t="s">
        <v>64</v>
      </c>
      <c r="W42" s="103" t="s">
        <v>349</v>
      </c>
      <c r="X42" s="103" t="s">
        <v>350</v>
      </c>
      <c r="Y42" s="103" t="s">
        <v>66</v>
      </c>
      <c r="Z42" s="104" t="s">
        <v>72</v>
      </c>
      <c r="AA42" s="105" t="s">
        <v>351</v>
      </c>
      <c r="AB42" s="105"/>
      <c r="AC42" s="106" t="s">
        <v>352</v>
      </c>
      <c r="AD42" s="1" t="s">
        <v>95</v>
      </c>
      <c r="AE42" s="16"/>
    </row>
    <row r="43">
      <c r="A43" s="140" t="s">
        <v>353</v>
      </c>
      <c r="B43" s="117" t="s">
        <v>354</v>
      </c>
      <c r="C43" s="150" t="s">
        <v>355</v>
      </c>
      <c r="D43" s="117">
        <v>2008.0</v>
      </c>
      <c r="E43" s="95" t="s">
        <v>47</v>
      </c>
      <c r="F43" s="95" t="s">
        <v>48</v>
      </c>
      <c r="G43" s="95" t="s">
        <v>51</v>
      </c>
      <c r="H43" s="95" t="s">
        <v>54</v>
      </c>
      <c r="I43" s="97" t="s">
        <v>56</v>
      </c>
      <c r="J43" s="97" t="s">
        <v>51</v>
      </c>
      <c r="K43" s="97" t="s">
        <v>51</v>
      </c>
      <c r="L43" s="97" t="s">
        <v>51</v>
      </c>
      <c r="M43" s="99" t="s">
        <v>11</v>
      </c>
      <c r="N43" s="99" t="s">
        <v>12</v>
      </c>
      <c r="O43" s="99" t="s">
        <v>19</v>
      </c>
      <c r="P43" s="99" t="s">
        <v>25</v>
      </c>
      <c r="Q43" s="99" t="s">
        <v>28</v>
      </c>
      <c r="R43" s="101" t="s">
        <v>58</v>
      </c>
      <c r="S43" s="101" t="s">
        <v>52</v>
      </c>
      <c r="T43" s="101" t="s">
        <v>60</v>
      </c>
      <c r="U43" s="101" t="s">
        <v>62</v>
      </c>
      <c r="V43" s="102" t="s">
        <v>64</v>
      </c>
      <c r="W43" s="103" t="s">
        <v>356</v>
      </c>
      <c r="X43" s="103" t="s">
        <v>357</v>
      </c>
      <c r="Y43" s="103" t="s">
        <v>66</v>
      </c>
      <c r="Z43" s="104" t="s">
        <v>74</v>
      </c>
      <c r="AA43" s="105" t="s">
        <v>358</v>
      </c>
      <c r="AB43" s="105"/>
      <c r="AC43" s="106" t="s">
        <v>170</v>
      </c>
      <c r="AD43" s="1" t="s">
        <v>95</v>
      </c>
      <c r="AE43" s="16"/>
    </row>
    <row r="44">
      <c r="A44" s="151" t="s">
        <v>359</v>
      </c>
      <c r="B44" s="89" t="s">
        <v>360</v>
      </c>
      <c r="C44" s="93" t="s">
        <v>361</v>
      </c>
      <c r="D44" s="89">
        <v>2012.0</v>
      </c>
      <c r="E44" s="95" t="s">
        <v>47</v>
      </c>
      <c r="F44" s="95" t="s">
        <v>48</v>
      </c>
      <c r="G44" s="95" t="s">
        <v>52</v>
      </c>
      <c r="H44" s="95" t="s">
        <v>54</v>
      </c>
      <c r="I44" s="97" t="s">
        <v>56</v>
      </c>
      <c r="J44" s="97" t="s">
        <v>52</v>
      </c>
      <c r="K44" s="97" t="s">
        <v>52</v>
      </c>
      <c r="L44" s="97" t="s">
        <v>51</v>
      </c>
      <c r="M44" s="99" t="s">
        <v>9</v>
      </c>
      <c r="N44" s="99" t="s">
        <v>12</v>
      </c>
      <c r="O44" s="99" t="s">
        <v>18</v>
      </c>
      <c r="P44" s="99" t="s">
        <v>23</v>
      </c>
      <c r="Q44" s="99" t="s">
        <v>26</v>
      </c>
      <c r="R44" s="101" t="s">
        <v>59</v>
      </c>
      <c r="S44" s="101" t="s">
        <v>52</v>
      </c>
      <c r="T44" s="101" t="s">
        <v>60</v>
      </c>
      <c r="U44" s="101" t="s">
        <v>11</v>
      </c>
      <c r="V44" s="102" t="s">
        <v>65</v>
      </c>
      <c r="W44" s="103" t="s">
        <v>362</v>
      </c>
      <c r="X44" s="103" t="s">
        <v>363</v>
      </c>
      <c r="Y44" s="103" t="s">
        <v>69</v>
      </c>
      <c r="Z44" s="104" t="s">
        <v>72</v>
      </c>
      <c r="AA44" s="105" t="s">
        <v>364</v>
      </c>
      <c r="AB44" s="105"/>
      <c r="AC44" s="106" t="s">
        <v>170</v>
      </c>
      <c r="AD44" s="1" t="s">
        <v>95</v>
      </c>
      <c r="AE44" s="16"/>
    </row>
    <row r="45">
      <c r="A45" s="88" t="s">
        <v>365</v>
      </c>
      <c r="B45" s="89" t="s">
        <v>366</v>
      </c>
      <c r="C45" s="93" t="s">
        <v>367</v>
      </c>
      <c r="D45" s="89">
        <v>2017.0</v>
      </c>
      <c r="E45" s="95" t="s">
        <v>45</v>
      </c>
      <c r="F45" s="95" t="s">
        <v>48</v>
      </c>
      <c r="G45" s="95" t="s">
        <v>51</v>
      </c>
      <c r="H45" s="95" t="s">
        <v>54</v>
      </c>
      <c r="I45" s="97" t="s">
        <v>56</v>
      </c>
      <c r="J45" s="97" t="s">
        <v>51</v>
      </c>
      <c r="K45" s="97" t="s">
        <v>52</v>
      </c>
      <c r="L45" s="97" t="s">
        <v>51</v>
      </c>
      <c r="M45" s="99" t="s">
        <v>11</v>
      </c>
      <c r="N45" s="99" t="s">
        <v>12</v>
      </c>
      <c r="O45" s="99" t="s">
        <v>21</v>
      </c>
      <c r="P45" s="99" t="s">
        <v>23</v>
      </c>
      <c r="Q45" s="99" t="s">
        <v>28</v>
      </c>
      <c r="R45" s="101" t="s">
        <v>59</v>
      </c>
      <c r="S45" s="101" t="s">
        <v>51</v>
      </c>
      <c r="T45" s="101" t="s">
        <v>60</v>
      </c>
      <c r="U45" s="101" t="s">
        <v>62</v>
      </c>
      <c r="V45" s="102" t="s">
        <v>65</v>
      </c>
      <c r="W45" s="103" t="s">
        <v>368</v>
      </c>
      <c r="X45" s="103" t="s">
        <v>147</v>
      </c>
      <c r="Y45" s="103" t="s">
        <v>69</v>
      </c>
      <c r="Z45" s="104" t="s">
        <v>73</v>
      </c>
      <c r="AA45" s="105" t="s">
        <v>369</v>
      </c>
      <c r="AB45" s="105"/>
      <c r="AC45" s="106" t="s">
        <v>370</v>
      </c>
      <c r="AD45" s="1" t="s">
        <v>95</v>
      </c>
      <c r="AE45" s="16"/>
    </row>
    <row r="46">
      <c r="A46" s="152" t="s">
        <v>371</v>
      </c>
      <c r="B46" s="89" t="s">
        <v>372</v>
      </c>
      <c r="C46" s="93" t="s">
        <v>373</v>
      </c>
      <c r="D46" s="89">
        <v>2016.0</v>
      </c>
      <c r="E46" s="95" t="s">
        <v>47</v>
      </c>
      <c r="F46" s="95" t="s">
        <v>48</v>
      </c>
      <c r="G46" s="95" t="s">
        <v>52</v>
      </c>
      <c r="H46" s="95" t="s">
        <v>53</v>
      </c>
      <c r="I46" s="97" t="s">
        <v>56</v>
      </c>
      <c r="J46" s="97" t="s">
        <v>52</v>
      </c>
      <c r="K46" s="97" t="s">
        <v>52</v>
      </c>
      <c r="L46" s="97" t="s">
        <v>51</v>
      </c>
      <c r="M46" s="99" t="s">
        <v>11</v>
      </c>
      <c r="N46" s="99" t="s">
        <v>15</v>
      </c>
      <c r="O46" s="99" t="s">
        <v>20</v>
      </c>
      <c r="P46" s="99" t="s">
        <v>25</v>
      </c>
      <c r="Q46" s="99" t="s">
        <v>28</v>
      </c>
      <c r="R46" s="101" t="s">
        <v>58</v>
      </c>
      <c r="S46" s="101" t="s">
        <v>52</v>
      </c>
      <c r="T46" s="101" t="s">
        <v>60</v>
      </c>
      <c r="U46" s="101" t="s">
        <v>63</v>
      </c>
      <c r="V46" s="102" t="s">
        <v>64</v>
      </c>
      <c r="W46" s="103" t="s">
        <v>374</v>
      </c>
      <c r="X46" s="103" t="s">
        <v>375</v>
      </c>
      <c r="Y46" s="103" t="s">
        <v>69</v>
      </c>
      <c r="Z46" s="104" t="s">
        <v>74</v>
      </c>
      <c r="AA46" s="105" t="s">
        <v>376</v>
      </c>
      <c r="AB46" s="105" t="s">
        <v>377</v>
      </c>
      <c r="AC46" s="13"/>
      <c r="AD46" s="1" t="s">
        <v>95</v>
      </c>
      <c r="AE46" s="16"/>
    </row>
    <row r="47">
      <c r="A47" s="126" t="s">
        <v>378</v>
      </c>
      <c r="B47" s="89" t="s">
        <v>379</v>
      </c>
      <c r="C47" s="93" t="s">
        <v>380</v>
      </c>
      <c r="D47" s="89">
        <v>2015.0</v>
      </c>
      <c r="E47" s="95" t="s">
        <v>47</v>
      </c>
      <c r="F47" s="95" t="s">
        <v>48</v>
      </c>
      <c r="G47" s="95" t="s">
        <v>52</v>
      </c>
      <c r="H47" s="95" t="s">
        <v>53</v>
      </c>
      <c r="I47" s="97" t="s">
        <v>56</v>
      </c>
      <c r="J47" s="97" t="s">
        <v>52</v>
      </c>
      <c r="K47" s="97" t="s">
        <v>52</v>
      </c>
      <c r="L47" s="97" t="s">
        <v>51</v>
      </c>
      <c r="M47" s="99" t="s">
        <v>11</v>
      </c>
      <c r="N47" s="99" t="s">
        <v>15</v>
      </c>
      <c r="O47" s="99" t="s">
        <v>20</v>
      </c>
      <c r="P47" s="99" t="s">
        <v>25</v>
      </c>
      <c r="Q47" s="99" t="s">
        <v>28</v>
      </c>
      <c r="R47" s="101" t="s">
        <v>58</v>
      </c>
      <c r="S47" s="101" t="s">
        <v>52</v>
      </c>
      <c r="T47" s="101" t="s">
        <v>11</v>
      </c>
      <c r="U47" s="101" t="s">
        <v>63</v>
      </c>
      <c r="V47" s="102" t="s">
        <v>64</v>
      </c>
      <c r="W47" s="103" t="s">
        <v>249</v>
      </c>
      <c r="X47" s="103" t="s">
        <v>381</v>
      </c>
      <c r="Y47" s="103" t="s">
        <v>69</v>
      </c>
      <c r="Z47" s="104" t="s">
        <v>74</v>
      </c>
      <c r="AA47" s="105" t="s">
        <v>382</v>
      </c>
      <c r="AB47" s="105" t="s">
        <v>383</v>
      </c>
      <c r="AC47" s="13"/>
      <c r="AD47" s="1" t="s">
        <v>95</v>
      </c>
      <c r="AE47" s="16"/>
    </row>
    <row r="48">
      <c r="A48" s="126" t="s">
        <v>384</v>
      </c>
      <c r="B48" s="89" t="s">
        <v>385</v>
      </c>
      <c r="C48" s="93" t="s">
        <v>386</v>
      </c>
      <c r="D48" s="89">
        <v>2009.0</v>
      </c>
      <c r="E48" s="95" t="s">
        <v>47</v>
      </c>
      <c r="F48" s="95" t="s">
        <v>48</v>
      </c>
      <c r="G48" s="95" t="s">
        <v>52</v>
      </c>
      <c r="H48" s="95" t="s">
        <v>53</v>
      </c>
      <c r="I48" s="97" t="s">
        <v>56</v>
      </c>
      <c r="J48" s="97" t="s">
        <v>52</v>
      </c>
      <c r="K48" s="97" t="s">
        <v>52</v>
      </c>
      <c r="L48" s="97" t="s">
        <v>51</v>
      </c>
      <c r="M48" s="99" t="s">
        <v>11</v>
      </c>
      <c r="N48" s="99" t="s">
        <v>15</v>
      </c>
      <c r="O48" s="99" t="s">
        <v>20</v>
      </c>
      <c r="P48" s="99" t="s">
        <v>25</v>
      </c>
      <c r="Q48" s="99" t="s">
        <v>28</v>
      </c>
      <c r="R48" s="101" t="s">
        <v>58</v>
      </c>
      <c r="S48" s="101" t="s">
        <v>52</v>
      </c>
      <c r="T48" s="101" t="s">
        <v>11</v>
      </c>
      <c r="U48" s="101" t="s">
        <v>63</v>
      </c>
      <c r="V48" s="102" t="s">
        <v>64</v>
      </c>
      <c r="W48" s="103" t="s">
        <v>387</v>
      </c>
      <c r="X48" s="103" t="s">
        <v>388</v>
      </c>
      <c r="Y48" s="103" t="s">
        <v>69</v>
      </c>
      <c r="Z48" s="104" t="s">
        <v>74</v>
      </c>
      <c r="AA48" s="105" t="s">
        <v>389</v>
      </c>
      <c r="AB48" s="105" t="s">
        <v>198</v>
      </c>
      <c r="AC48" s="13"/>
      <c r="AD48" s="1" t="s">
        <v>95</v>
      </c>
      <c r="AE48" s="16"/>
    </row>
    <row r="49">
      <c r="A49" s="116" t="s">
        <v>390</v>
      </c>
      <c r="B49" s="117" t="s">
        <v>391</v>
      </c>
      <c r="C49" s="93" t="s">
        <v>392</v>
      </c>
      <c r="D49" s="89">
        <v>2010.0</v>
      </c>
      <c r="E49" s="95" t="s">
        <v>47</v>
      </c>
      <c r="F49" s="95" t="s">
        <v>48</v>
      </c>
      <c r="G49" s="95" t="s">
        <v>52</v>
      </c>
      <c r="H49" s="95" t="s">
        <v>53</v>
      </c>
      <c r="I49" s="97" t="s">
        <v>56</v>
      </c>
      <c r="J49" s="97" t="s">
        <v>51</v>
      </c>
      <c r="K49" s="97" t="s">
        <v>52</v>
      </c>
      <c r="L49" s="97" t="s">
        <v>51</v>
      </c>
      <c r="M49" s="99" t="s">
        <v>11</v>
      </c>
      <c r="N49" s="99" t="s">
        <v>12</v>
      </c>
      <c r="O49" s="99" t="s">
        <v>20</v>
      </c>
      <c r="P49" s="99" t="s">
        <v>25</v>
      </c>
      <c r="Q49" s="99" t="s">
        <v>28</v>
      </c>
      <c r="R49" s="101" t="s">
        <v>59</v>
      </c>
      <c r="S49" s="101" t="s">
        <v>52</v>
      </c>
      <c r="T49" s="101" t="s">
        <v>60</v>
      </c>
      <c r="U49" s="101" t="s">
        <v>63</v>
      </c>
      <c r="V49" s="102" t="s">
        <v>64</v>
      </c>
      <c r="W49" s="103" t="s">
        <v>328</v>
      </c>
      <c r="X49" s="103" t="s">
        <v>393</v>
      </c>
      <c r="Y49" s="103" t="s">
        <v>66</v>
      </c>
      <c r="Z49" s="104" t="s">
        <v>74</v>
      </c>
      <c r="AA49" s="105" t="s">
        <v>394</v>
      </c>
      <c r="AB49" s="105" t="s">
        <v>198</v>
      </c>
      <c r="AC49" s="106"/>
      <c r="AD49" s="1" t="s">
        <v>95</v>
      </c>
      <c r="AE49" s="16"/>
    </row>
    <row r="50">
      <c r="A50" s="126" t="s">
        <v>395</v>
      </c>
      <c r="B50" s="89" t="s">
        <v>391</v>
      </c>
      <c r="C50" s="93" t="s">
        <v>396</v>
      </c>
      <c r="D50" s="89">
        <v>2014.0</v>
      </c>
      <c r="E50" s="95" t="s">
        <v>47</v>
      </c>
      <c r="F50" s="95" t="s">
        <v>48</v>
      </c>
      <c r="G50" s="95" t="s">
        <v>52</v>
      </c>
      <c r="H50" s="95" t="s">
        <v>53</v>
      </c>
      <c r="I50" s="97" t="s">
        <v>56</v>
      </c>
      <c r="J50" s="97" t="s">
        <v>52</v>
      </c>
      <c r="K50" s="97" t="s">
        <v>52</v>
      </c>
      <c r="L50" s="97" t="s">
        <v>51</v>
      </c>
      <c r="M50" s="99" t="s">
        <v>11</v>
      </c>
      <c r="N50" s="99" t="s">
        <v>15</v>
      </c>
      <c r="O50" s="99" t="s">
        <v>20</v>
      </c>
      <c r="P50" s="99" t="s">
        <v>25</v>
      </c>
      <c r="Q50" s="99" t="s">
        <v>28</v>
      </c>
      <c r="R50" s="101" t="s">
        <v>58</v>
      </c>
      <c r="S50" s="101" t="s">
        <v>52</v>
      </c>
      <c r="T50" s="101" t="s">
        <v>11</v>
      </c>
      <c r="U50" s="101" t="s">
        <v>63</v>
      </c>
      <c r="V50" s="102" t="s">
        <v>64</v>
      </c>
      <c r="W50" s="103" t="s">
        <v>249</v>
      </c>
      <c r="X50" s="103" t="s">
        <v>397</v>
      </c>
      <c r="Y50" s="103" t="s">
        <v>69</v>
      </c>
      <c r="Z50" s="104" t="s">
        <v>74</v>
      </c>
      <c r="AA50" s="105" t="s">
        <v>398</v>
      </c>
      <c r="AB50" s="105" t="s">
        <v>383</v>
      </c>
      <c r="AC50" s="106"/>
      <c r="AD50" s="1" t="s">
        <v>95</v>
      </c>
      <c r="AE50" s="16"/>
    </row>
    <row r="51">
      <c r="A51" s="126" t="s">
        <v>399</v>
      </c>
      <c r="B51" s="89" t="s">
        <v>400</v>
      </c>
      <c r="C51" s="93" t="s">
        <v>401</v>
      </c>
      <c r="D51" s="89">
        <v>2008.0</v>
      </c>
      <c r="E51" s="95" t="s">
        <v>47</v>
      </c>
      <c r="F51" s="95" t="s">
        <v>48</v>
      </c>
      <c r="G51" s="95" t="s">
        <v>52</v>
      </c>
      <c r="H51" s="95" t="s">
        <v>53</v>
      </c>
      <c r="I51" s="97" t="s">
        <v>56</v>
      </c>
      <c r="J51" s="97" t="s">
        <v>51</v>
      </c>
      <c r="K51" s="97" t="s">
        <v>52</v>
      </c>
      <c r="L51" s="97" t="s">
        <v>51</v>
      </c>
      <c r="M51" s="99" t="s">
        <v>11</v>
      </c>
      <c r="N51" s="99" t="s">
        <v>16</v>
      </c>
      <c r="O51" s="99" t="s">
        <v>20</v>
      </c>
      <c r="P51" s="99" t="s">
        <v>25</v>
      </c>
      <c r="Q51" s="99" t="s">
        <v>28</v>
      </c>
      <c r="R51" s="101" t="s">
        <v>58</v>
      </c>
      <c r="S51" s="101" t="s">
        <v>52</v>
      </c>
      <c r="T51" s="101" t="s">
        <v>11</v>
      </c>
      <c r="U51" s="101" t="s">
        <v>62</v>
      </c>
      <c r="V51" s="102" t="s">
        <v>64</v>
      </c>
      <c r="W51" s="103" t="s">
        <v>402</v>
      </c>
      <c r="X51" s="103" t="s">
        <v>403</v>
      </c>
      <c r="Y51" s="103" t="s">
        <v>69</v>
      </c>
      <c r="Z51" s="104" t="s">
        <v>74</v>
      </c>
      <c r="AA51" s="105" t="s">
        <v>404</v>
      </c>
      <c r="AB51" s="105" t="s">
        <v>405</v>
      </c>
      <c r="AC51" s="137"/>
      <c r="AD51" s="1" t="s">
        <v>95</v>
      </c>
      <c r="AE51" s="16"/>
    </row>
    <row r="52">
      <c r="A52" s="126" t="s">
        <v>406</v>
      </c>
      <c r="B52" s="126" t="s">
        <v>407</v>
      </c>
      <c r="C52" s="93" t="s">
        <v>408</v>
      </c>
      <c r="D52" s="89">
        <v>2015.0</v>
      </c>
      <c r="E52" s="95" t="s">
        <v>47</v>
      </c>
      <c r="F52" s="95" t="s">
        <v>48</v>
      </c>
      <c r="G52" s="95" t="s">
        <v>52</v>
      </c>
      <c r="H52" s="95" t="s">
        <v>53</v>
      </c>
      <c r="I52" s="97" t="s">
        <v>56</v>
      </c>
      <c r="J52" s="97" t="s">
        <v>52</v>
      </c>
      <c r="K52" s="97" t="s">
        <v>52</v>
      </c>
      <c r="L52" s="97" t="s">
        <v>51</v>
      </c>
      <c r="M52" s="99" t="s">
        <v>11</v>
      </c>
      <c r="N52" s="99" t="s">
        <v>15</v>
      </c>
      <c r="O52" s="99" t="s">
        <v>20</v>
      </c>
      <c r="P52" s="99" t="s">
        <v>25</v>
      </c>
      <c r="Q52" s="99" t="s">
        <v>28</v>
      </c>
      <c r="R52" s="101" t="s">
        <v>58</v>
      </c>
      <c r="S52" s="101" t="s">
        <v>52</v>
      </c>
      <c r="T52" s="101" t="s">
        <v>11</v>
      </c>
      <c r="U52" s="101" t="s">
        <v>63</v>
      </c>
      <c r="V52" s="102" t="s">
        <v>64</v>
      </c>
      <c r="W52" s="103" t="s">
        <v>409</v>
      </c>
      <c r="X52" s="103" t="s">
        <v>410</v>
      </c>
      <c r="Y52" s="103" t="s">
        <v>69</v>
      </c>
      <c r="Z52" s="104" t="s">
        <v>74</v>
      </c>
      <c r="AA52" s="105" t="s">
        <v>411</v>
      </c>
      <c r="AB52" s="105" t="s">
        <v>412</v>
      </c>
      <c r="AC52" s="106"/>
      <c r="AD52" s="1" t="s">
        <v>95</v>
      </c>
      <c r="AE52" s="16"/>
    </row>
    <row r="53">
      <c r="A53" s="120" t="s">
        <v>413</v>
      </c>
      <c r="B53" s="89" t="s">
        <v>414</v>
      </c>
      <c r="C53" s="93" t="s">
        <v>415</v>
      </c>
      <c r="D53" s="89">
        <v>1997.0</v>
      </c>
      <c r="E53" s="95" t="s">
        <v>46</v>
      </c>
      <c r="F53" s="95" t="s">
        <v>48</v>
      </c>
      <c r="G53" s="95" t="s">
        <v>51</v>
      </c>
      <c r="H53" s="95" t="s">
        <v>54</v>
      </c>
      <c r="I53" s="97" t="s">
        <v>56</v>
      </c>
      <c r="J53" s="97" t="s">
        <v>52</v>
      </c>
      <c r="K53" s="97" t="s">
        <v>52</v>
      </c>
      <c r="L53" s="97" t="s">
        <v>51</v>
      </c>
      <c r="M53" s="99" t="s">
        <v>11</v>
      </c>
      <c r="N53" s="99" t="s">
        <v>12</v>
      </c>
      <c r="O53" s="99" t="s">
        <v>18</v>
      </c>
      <c r="P53" s="99" t="s">
        <v>23</v>
      </c>
      <c r="Q53" s="99" t="s">
        <v>28</v>
      </c>
      <c r="R53" s="101" t="s">
        <v>59</v>
      </c>
      <c r="S53" s="101" t="s">
        <v>52</v>
      </c>
      <c r="T53" s="101" t="s">
        <v>60</v>
      </c>
      <c r="U53" s="101" t="s">
        <v>62</v>
      </c>
      <c r="V53" s="102" t="s">
        <v>64</v>
      </c>
      <c r="W53" s="103" t="s">
        <v>168</v>
      </c>
      <c r="X53" s="103" t="s">
        <v>11</v>
      </c>
      <c r="Y53" s="103" t="s">
        <v>69</v>
      </c>
      <c r="Z53" s="104" t="s">
        <v>73</v>
      </c>
      <c r="AA53" s="105" t="s">
        <v>417</v>
      </c>
      <c r="AB53" s="105"/>
      <c r="AC53" s="106" t="s">
        <v>418</v>
      </c>
      <c r="AD53" s="1" t="s">
        <v>95</v>
      </c>
      <c r="AE53" s="16"/>
    </row>
    <row r="54">
      <c r="A54" s="126" t="s">
        <v>419</v>
      </c>
      <c r="B54" s="89" t="s">
        <v>420</v>
      </c>
      <c r="C54" s="93" t="s">
        <v>421</v>
      </c>
      <c r="D54" s="89">
        <v>2016.0</v>
      </c>
      <c r="E54" s="95" t="s">
        <v>47</v>
      </c>
      <c r="F54" s="95" t="s">
        <v>48</v>
      </c>
      <c r="G54" s="95" t="s">
        <v>52</v>
      </c>
      <c r="H54" s="95" t="s">
        <v>53</v>
      </c>
      <c r="I54" s="97" t="s">
        <v>56</v>
      </c>
      <c r="J54" s="97" t="s">
        <v>52</v>
      </c>
      <c r="K54" s="97" t="s">
        <v>52</v>
      </c>
      <c r="L54" s="97" t="s">
        <v>51</v>
      </c>
      <c r="M54" s="99" t="s">
        <v>11</v>
      </c>
      <c r="N54" s="99" t="s">
        <v>15</v>
      </c>
      <c r="O54" s="99" t="s">
        <v>20</v>
      </c>
      <c r="P54" s="99" t="s">
        <v>25</v>
      </c>
      <c r="Q54" s="99" t="s">
        <v>28</v>
      </c>
      <c r="R54" s="101" t="s">
        <v>58</v>
      </c>
      <c r="S54" s="101" t="s">
        <v>52</v>
      </c>
      <c r="T54" s="101" t="s">
        <v>11</v>
      </c>
      <c r="U54" s="101" t="s">
        <v>63</v>
      </c>
      <c r="V54" s="102" t="s">
        <v>64</v>
      </c>
      <c r="W54" s="103" t="s">
        <v>422</v>
      </c>
      <c r="X54" s="103" t="s">
        <v>423</v>
      </c>
      <c r="Y54" s="103" t="s">
        <v>69</v>
      </c>
      <c r="Z54" s="104" t="s">
        <v>74</v>
      </c>
      <c r="AA54" s="105" t="s">
        <v>424</v>
      </c>
      <c r="AB54" s="105" t="s">
        <v>425</v>
      </c>
      <c r="AC54" s="106"/>
      <c r="AD54" s="1" t="s">
        <v>95</v>
      </c>
      <c r="AE54" s="16"/>
    </row>
    <row r="55">
      <c r="A55" s="175" t="s">
        <v>426</v>
      </c>
      <c r="B55" s="89" t="s">
        <v>427</v>
      </c>
      <c r="C55" s="93" t="s">
        <v>428</v>
      </c>
      <c r="D55" s="89">
        <v>2006.0</v>
      </c>
      <c r="E55" s="95" t="s">
        <v>46</v>
      </c>
      <c r="F55" s="95" t="s">
        <v>48</v>
      </c>
      <c r="G55" s="95" t="s">
        <v>52</v>
      </c>
      <c r="H55" s="95" t="s">
        <v>54</v>
      </c>
      <c r="I55" s="97" t="s">
        <v>56</v>
      </c>
      <c r="J55" s="97" t="s">
        <v>52</v>
      </c>
      <c r="K55" s="97" t="s">
        <v>51</v>
      </c>
      <c r="L55" s="97" t="s">
        <v>51</v>
      </c>
      <c r="M55" s="99" t="s">
        <v>11</v>
      </c>
      <c r="N55" s="99" t="s">
        <v>16</v>
      </c>
      <c r="O55" s="99" t="s">
        <v>20</v>
      </c>
      <c r="P55" s="99" t="s">
        <v>14</v>
      </c>
      <c r="Q55" s="99" t="s">
        <v>28</v>
      </c>
      <c r="R55" s="101" t="s">
        <v>58</v>
      </c>
      <c r="S55" s="101" t="s">
        <v>52</v>
      </c>
      <c r="T55" s="101" t="s">
        <v>60</v>
      </c>
      <c r="U55" s="101" t="s">
        <v>50</v>
      </c>
      <c r="V55" s="102" t="s">
        <v>64</v>
      </c>
      <c r="W55" s="103" t="s">
        <v>431</v>
      </c>
      <c r="X55" s="103" t="s">
        <v>432</v>
      </c>
      <c r="Y55" s="103" t="s">
        <v>69</v>
      </c>
      <c r="Z55" s="104" t="s">
        <v>72</v>
      </c>
      <c r="AA55" s="105" t="s">
        <v>433</v>
      </c>
      <c r="AB55" s="105"/>
      <c r="AC55" s="106" t="s">
        <v>434</v>
      </c>
      <c r="AD55" s="1" t="s">
        <v>95</v>
      </c>
      <c r="AE55" s="16"/>
    </row>
    <row r="56">
      <c r="A56" s="175" t="s">
        <v>435</v>
      </c>
      <c r="B56" s="89" t="s">
        <v>436</v>
      </c>
      <c r="C56" s="93" t="s">
        <v>437</v>
      </c>
      <c r="D56" s="89">
        <v>2011.0</v>
      </c>
      <c r="E56" s="95" t="s">
        <v>45</v>
      </c>
      <c r="F56" s="95" t="s">
        <v>48</v>
      </c>
      <c r="G56" s="95" t="s">
        <v>52</v>
      </c>
      <c r="H56" s="95" t="s">
        <v>54</v>
      </c>
      <c r="I56" s="97" t="s">
        <v>56</v>
      </c>
      <c r="J56" s="97" t="s">
        <v>52</v>
      </c>
      <c r="K56" s="97" t="s">
        <v>52</v>
      </c>
      <c r="L56" s="97" t="s">
        <v>51</v>
      </c>
      <c r="M56" s="99" t="s">
        <v>11</v>
      </c>
      <c r="N56" s="99" t="s">
        <v>15</v>
      </c>
      <c r="O56" s="99" t="s">
        <v>20</v>
      </c>
      <c r="P56" s="99" t="s">
        <v>25</v>
      </c>
      <c r="Q56" s="99" t="s">
        <v>28</v>
      </c>
      <c r="R56" s="101" t="s">
        <v>58</v>
      </c>
      <c r="S56" s="101" t="s">
        <v>52</v>
      </c>
      <c r="T56" s="101" t="s">
        <v>60</v>
      </c>
      <c r="U56" s="101" t="s">
        <v>62</v>
      </c>
      <c r="V56" s="102" t="s">
        <v>64</v>
      </c>
      <c r="W56" s="103" t="s">
        <v>439</v>
      </c>
      <c r="X56" s="103" t="s">
        <v>440</v>
      </c>
      <c r="Y56" s="103" t="s">
        <v>69</v>
      </c>
      <c r="Z56" s="104" t="s">
        <v>74</v>
      </c>
      <c r="AA56" s="105" t="s">
        <v>441</v>
      </c>
      <c r="AB56" s="105"/>
      <c r="AC56" s="137" t="s">
        <v>442</v>
      </c>
      <c r="AD56" s="1" t="s">
        <v>95</v>
      </c>
      <c r="AE56" s="16"/>
    </row>
    <row r="57">
      <c r="A57" s="126" t="s">
        <v>443</v>
      </c>
      <c r="B57" s="89" t="s">
        <v>444</v>
      </c>
      <c r="C57" s="93" t="s">
        <v>445</v>
      </c>
      <c r="D57" s="89">
        <v>2016.0</v>
      </c>
      <c r="E57" s="95" t="s">
        <v>47</v>
      </c>
      <c r="F57" s="95" t="s">
        <v>48</v>
      </c>
      <c r="G57" s="95" t="s">
        <v>52</v>
      </c>
      <c r="H57" s="95" t="s">
        <v>53</v>
      </c>
      <c r="I57" s="97" t="s">
        <v>56</v>
      </c>
      <c r="J57" s="97" t="s">
        <v>51</v>
      </c>
      <c r="K57" s="97" t="s">
        <v>52</v>
      </c>
      <c r="L57" s="97" t="s">
        <v>51</v>
      </c>
      <c r="M57" s="99" t="s">
        <v>11</v>
      </c>
      <c r="N57" s="99" t="s">
        <v>15</v>
      </c>
      <c r="O57" s="99" t="s">
        <v>20</v>
      </c>
      <c r="P57" s="99" t="s">
        <v>25</v>
      </c>
      <c r="Q57" s="99" t="s">
        <v>28</v>
      </c>
      <c r="R57" s="101" t="s">
        <v>59</v>
      </c>
      <c r="S57" s="101" t="s">
        <v>52</v>
      </c>
      <c r="T57" s="101" t="s">
        <v>11</v>
      </c>
      <c r="U57" s="101" t="s">
        <v>63</v>
      </c>
      <c r="V57" s="102" t="s">
        <v>64</v>
      </c>
      <c r="W57" s="103" t="s">
        <v>446</v>
      </c>
      <c r="X57" s="103" t="s">
        <v>154</v>
      </c>
      <c r="Y57" s="103" t="s">
        <v>69</v>
      </c>
      <c r="Z57" s="104" t="s">
        <v>74</v>
      </c>
      <c r="AA57" s="105" t="s">
        <v>447</v>
      </c>
      <c r="AB57" s="105" t="s">
        <v>448</v>
      </c>
      <c r="AC57" s="13"/>
      <c r="AD57" s="1" t="s">
        <v>95</v>
      </c>
      <c r="AE57" s="16"/>
    </row>
    <row r="58">
      <c r="A58" s="116" t="s">
        <v>449</v>
      </c>
      <c r="B58" s="116" t="s">
        <v>450</v>
      </c>
      <c r="C58" s="93" t="s">
        <v>451</v>
      </c>
      <c r="D58" s="89">
        <v>2006.0</v>
      </c>
      <c r="E58" s="95" t="s">
        <v>47</v>
      </c>
      <c r="F58" s="95" t="s">
        <v>48</v>
      </c>
      <c r="G58" s="95" t="s">
        <v>52</v>
      </c>
      <c r="H58" s="95" t="s">
        <v>53</v>
      </c>
      <c r="I58" s="97" t="s">
        <v>56</v>
      </c>
      <c r="J58" s="97" t="s">
        <v>51</v>
      </c>
      <c r="K58" s="97" t="s">
        <v>51</v>
      </c>
      <c r="L58" s="97" t="s">
        <v>51</v>
      </c>
      <c r="M58" s="99" t="s">
        <v>11</v>
      </c>
      <c r="N58" s="99" t="s">
        <v>12</v>
      </c>
      <c r="O58" s="99" t="s">
        <v>21</v>
      </c>
      <c r="P58" s="99" t="s">
        <v>25</v>
      </c>
      <c r="Q58" s="99" t="s">
        <v>28</v>
      </c>
      <c r="R58" s="101" t="s">
        <v>58</v>
      </c>
      <c r="S58" s="101" t="s">
        <v>52</v>
      </c>
      <c r="T58" s="101" t="s">
        <v>60</v>
      </c>
      <c r="U58" s="101" t="s">
        <v>63</v>
      </c>
      <c r="V58" s="102" t="s">
        <v>64</v>
      </c>
      <c r="W58" s="103" t="s">
        <v>328</v>
      </c>
      <c r="X58" s="103" t="s">
        <v>154</v>
      </c>
      <c r="Y58" s="103" t="s">
        <v>66</v>
      </c>
      <c r="Z58" s="104" t="s">
        <v>74</v>
      </c>
      <c r="AA58" s="105" t="s">
        <v>453</v>
      </c>
      <c r="AB58" s="105" t="s">
        <v>454</v>
      </c>
      <c r="AC58" s="106"/>
      <c r="AD58" s="1" t="s">
        <v>95</v>
      </c>
      <c r="AE58" s="16"/>
    </row>
    <row r="59">
      <c r="A59" s="126" t="s">
        <v>455</v>
      </c>
      <c r="B59" s="126" t="s">
        <v>456</v>
      </c>
      <c r="C59" s="93" t="s">
        <v>457</v>
      </c>
      <c r="D59" s="89">
        <v>2007.0</v>
      </c>
      <c r="E59" s="95" t="s">
        <v>47</v>
      </c>
      <c r="F59" s="95" t="s">
        <v>48</v>
      </c>
      <c r="G59" s="95" t="s">
        <v>52</v>
      </c>
      <c r="H59" s="95" t="s">
        <v>53</v>
      </c>
      <c r="I59" s="97" t="s">
        <v>56</v>
      </c>
      <c r="J59" s="97" t="s">
        <v>52</v>
      </c>
      <c r="K59" s="97" t="s">
        <v>52</v>
      </c>
      <c r="L59" s="97" t="s">
        <v>51</v>
      </c>
      <c r="M59" s="99" t="s">
        <v>11</v>
      </c>
      <c r="N59" s="99" t="s">
        <v>15</v>
      </c>
      <c r="O59" s="99" t="s">
        <v>20</v>
      </c>
      <c r="P59" s="99" t="s">
        <v>25</v>
      </c>
      <c r="Q59" s="99" t="s">
        <v>28</v>
      </c>
      <c r="R59" s="101" t="s">
        <v>58</v>
      </c>
      <c r="S59" s="101" t="s">
        <v>52</v>
      </c>
      <c r="T59" s="101" t="s">
        <v>11</v>
      </c>
      <c r="U59" s="101" t="s">
        <v>63</v>
      </c>
      <c r="V59" s="102" t="s">
        <v>64</v>
      </c>
      <c r="W59" s="103" t="s">
        <v>328</v>
      </c>
      <c r="X59" s="103" t="s">
        <v>458</v>
      </c>
      <c r="Y59" s="103" t="s">
        <v>69</v>
      </c>
      <c r="Z59" s="104" t="s">
        <v>74</v>
      </c>
      <c r="AA59" s="105" t="s">
        <v>459</v>
      </c>
      <c r="AB59" s="105" t="s">
        <v>454</v>
      </c>
      <c r="AC59" s="13"/>
      <c r="AD59" s="1" t="s">
        <v>95</v>
      </c>
      <c r="AE59" s="1" t="s">
        <v>460</v>
      </c>
    </row>
    <row r="60">
      <c r="A60" s="88" t="s">
        <v>461</v>
      </c>
      <c r="B60" s="89" t="s">
        <v>462</v>
      </c>
      <c r="C60" s="93" t="s">
        <v>463</v>
      </c>
      <c r="D60" s="89">
        <v>2013.0</v>
      </c>
      <c r="E60" s="95" t="s">
        <v>47</v>
      </c>
      <c r="F60" s="95" t="s">
        <v>48</v>
      </c>
      <c r="G60" s="95" t="s">
        <v>52</v>
      </c>
      <c r="H60" s="95" t="s">
        <v>54</v>
      </c>
      <c r="I60" s="97" t="s">
        <v>56</v>
      </c>
      <c r="J60" s="97" t="s">
        <v>52</v>
      </c>
      <c r="K60" s="97" t="s">
        <v>51</v>
      </c>
      <c r="L60" s="97" t="s">
        <v>51</v>
      </c>
      <c r="M60" s="99" t="s">
        <v>11</v>
      </c>
      <c r="N60" s="99" t="s">
        <v>12</v>
      </c>
      <c r="O60" s="99" t="s">
        <v>18</v>
      </c>
      <c r="P60" s="99" t="s">
        <v>25</v>
      </c>
      <c r="Q60" s="99" t="s">
        <v>28</v>
      </c>
      <c r="R60" s="101" t="s">
        <v>59</v>
      </c>
      <c r="S60" s="101" t="s">
        <v>52</v>
      </c>
      <c r="T60" s="101" t="s">
        <v>60</v>
      </c>
      <c r="U60" s="101" t="s">
        <v>50</v>
      </c>
      <c r="V60" s="102" t="s">
        <v>64</v>
      </c>
      <c r="W60" s="103" t="s">
        <v>466</v>
      </c>
      <c r="X60" s="103" t="s">
        <v>467</v>
      </c>
      <c r="Y60" s="103" t="s">
        <v>66</v>
      </c>
      <c r="Z60" s="104" t="s">
        <v>74</v>
      </c>
      <c r="AA60" s="105" t="s">
        <v>468</v>
      </c>
      <c r="AB60" s="105"/>
      <c r="AC60" s="106" t="s">
        <v>469</v>
      </c>
      <c r="AD60" s="1" t="s">
        <v>95</v>
      </c>
      <c r="AE60" s="1" t="s">
        <v>470</v>
      </c>
    </row>
    <row r="61">
      <c r="A61" s="88" t="s">
        <v>471</v>
      </c>
      <c r="B61" s="89" t="s">
        <v>472</v>
      </c>
      <c r="C61" s="93" t="s">
        <v>473</v>
      </c>
      <c r="D61" s="89">
        <v>2011.0</v>
      </c>
      <c r="E61" s="95" t="s">
        <v>46</v>
      </c>
      <c r="F61" s="95" t="s">
        <v>48</v>
      </c>
      <c r="G61" s="95" t="s">
        <v>52</v>
      </c>
      <c r="H61" s="95" t="s">
        <v>54</v>
      </c>
      <c r="I61" s="97" t="s">
        <v>50</v>
      </c>
      <c r="J61" s="97" t="s">
        <v>52</v>
      </c>
      <c r="K61" s="97" t="s">
        <v>51</v>
      </c>
      <c r="L61" s="97" t="s">
        <v>51</v>
      </c>
      <c r="M61" s="99" t="s">
        <v>11</v>
      </c>
      <c r="N61" s="99" t="s">
        <v>17</v>
      </c>
      <c r="O61" s="99" t="s">
        <v>21</v>
      </c>
      <c r="P61" s="99" t="s">
        <v>22</v>
      </c>
      <c r="Q61" s="99" t="s">
        <v>28</v>
      </c>
      <c r="R61" s="101" t="s">
        <v>59</v>
      </c>
      <c r="S61" s="101" t="s">
        <v>51</v>
      </c>
      <c r="T61" s="101" t="s">
        <v>60</v>
      </c>
      <c r="U61" s="101" t="s">
        <v>62</v>
      </c>
      <c r="V61" s="102" t="s">
        <v>64</v>
      </c>
      <c r="W61" s="103" t="s">
        <v>475</v>
      </c>
      <c r="X61" s="186" t="s">
        <v>476</v>
      </c>
      <c r="Y61" s="103" t="s">
        <v>69</v>
      </c>
      <c r="Z61" s="104" t="s">
        <v>73</v>
      </c>
      <c r="AA61" s="105" t="s">
        <v>477</v>
      </c>
      <c r="AB61" s="105"/>
      <c r="AC61" s="106" t="s">
        <v>303</v>
      </c>
      <c r="AD61" s="1" t="s">
        <v>95</v>
      </c>
      <c r="AE61" s="16"/>
    </row>
    <row r="62">
      <c r="A62" s="88" t="s">
        <v>478</v>
      </c>
      <c r="B62" s="88" t="s">
        <v>479</v>
      </c>
      <c r="C62" s="93" t="s">
        <v>480</v>
      </c>
      <c r="D62" s="89">
        <v>2010.0</v>
      </c>
      <c r="E62" s="95" t="s">
        <v>47</v>
      </c>
      <c r="F62" s="95" t="s">
        <v>48</v>
      </c>
      <c r="G62" s="95" t="s">
        <v>51</v>
      </c>
      <c r="H62" s="95" t="s">
        <v>54</v>
      </c>
      <c r="I62" s="97" t="s">
        <v>57</v>
      </c>
      <c r="J62" s="97" t="s">
        <v>52</v>
      </c>
      <c r="K62" s="97" t="s">
        <v>51</v>
      </c>
      <c r="L62" s="97" t="s">
        <v>51</v>
      </c>
      <c r="M62" s="99" t="s">
        <v>9</v>
      </c>
      <c r="N62" s="99" t="s">
        <v>12</v>
      </c>
      <c r="O62" s="99" t="s">
        <v>20</v>
      </c>
      <c r="P62" s="99" t="s">
        <v>23</v>
      </c>
      <c r="Q62" s="99" t="s">
        <v>26</v>
      </c>
      <c r="R62" s="101" t="s">
        <v>58</v>
      </c>
      <c r="S62" s="101" t="s">
        <v>51</v>
      </c>
      <c r="T62" s="101" t="s">
        <v>61</v>
      </c>
      <c r="U62" s="101" t="s">
        <v>50</v>
      </c>
      <c r="V62" s="102" t="s">
        <v>64</v>
      </c>
      <c r="W62" s="103" t="s">
        <v>482</v>
      </c>
      <c r="X62" s="103" t="s">
        <v>483</v>
      </c>
      <c r="Y62" s="103" t="s">
        <v>66</v>
      </c>
      <c r="Z62" s="104" t="s">
        <v>73</v>
      </c>
      <c r="AA62" s="105" t="s">
        <v>484</v>
      </c>
      <c r="AB62" s="105"/>
      <c r="AC62" s="137" t="s">
        <v>485</v>
      </c>
      <c r="AD62" s="1" t="s">
        <v>95</v>
      </c>
      <c r="AE62" s="16"/>
    </row>
    <row r="63">
      <c r="A63" s="126" t="s">
        <v>486</v>
      </c>
      <c r="B63" s="89" t="s">
        <v>487</v>
      </c>
      <c r="C63" s="93" t="s">
        <v>488</v>
      </c>
      <c r="D63" s="89">
        <v>2011.0</v>
      </c>
      <c r="E63" s="95" t="s">
        <v>47</v>
      </c>
      <c r="F63" s="95" t="s">
        <v>48</v>
      </c>
      <c r="G63" s="95" t="s">
        <v>52</v>
      </c>
      <c r="H63" s="95" t="s">
        <v>53</v>
      </c>
      <c r="I63" s="97" t="s">
        <v>57</v>
      </c>
      <c r="J63" s="97" t="s">
        <v>51</v>
      </c>
      <c r="K63" s="97" t="s">
        <v>51</v>
      </c>
      <c r="L63" s="97" t="s">
        <v>51</v>
      </c>
      <c r="M63" s="99" t="s">
        <v>9</v>
      </c>
      <c r="N63" s="99" t="s">
        <v>14</v>
      </c>
      <c r="O63" s="99" t="s">
        <v>21</v>
      </c>
      <c r="P63" s="99" t="s">
        <v>23</v>
      </c>
      <c r="Q63" s="99" t="s">
        <v>26</v>
      </c>
      <c r="R63" s="101" t="s">
        <v>58</v>
      </c>
      <c r="S63" s="101" t="s">
        <v>52</v>
      </c>
      <c r="T63" s="101" t="s">
        <v>60</v>
      </c>
      <c r="U63" s="101" t="s">
        <v>62</v>
      </c>
      <c r="V63" s="102" t="s">
        <v>64</v>
      </c>
      <c r="W63" s="103" t="s">
        <v>489</v>
      </c>
      <c r="X63" s="103" t="s">
        <v>490</v>
      </c>
      <c r="Y63" s="103" t="s">
        <v>66</v>
      </c>
      <c r="Z63" s="104" t="s">
        <v>74</v>
      </c>
      <c r="AA63" s="105" t="s">
        <v>491</v>
      </c>
      <c r="AB63" s="105" t="s">
        <v>198</v>
      </c>
      <c r="AC63" s="106"/>
      <c r="AD63" s="1" t="s">
        <v>95</v>
      </c>
      <c r="AE63" s="16"/>
    </row>
    <row r="64">
      <c r="A64" s="88" t="s">
        <v>492</v>
      </c>
      <c r="B64" s="120" t="s">
        <v>493</v>
      </c>
      <c r="C64" s="93" t="s">
        <v>494</v>
      </c>
      <c r="D64" s="89">
        <v>1989.0</v>
      </c>
      <c r="E64" s="95" t="s">
        <v>46</v>
      </c>
      <c r="F64" s="95" t="s">
        <v>49</v>
      </c>
      <c r="G64" s="95" t="s">
        <v>52</v>
      </c>
      <c r="H64" s="95" t="s">
        <v>54</v>
      </c>
      <c r="I64" s="97" t="s">
        <v>56</v>
      </c>
      <c r="J64" s="97" t="s">
        <v>51</v>
      </c>
      <c r="K64" s="97" t="s">
        <v>51</v>
      </c>
      <c r="L64" s="97" t="s">
        <v>52</v>
      </c>
      <c r="M64" s="99" t="s">
        <v>9</v>
      </c>
      <c r="N64" s="99" t="s">
        <v>16</v>
      </c>
      <c r="O64" s="99" t="s">
        <v>19</v>
      </c>
      <c r="P64" s="99" t="s">
        <v>22</v>
      </c>
      <c r="Q64" s="99" t="s">
        <v>28</v>
      </c>
      <c r="R64" s="101" t="s">
        <v>58</v>
      </c>
      <c r="S64" s="101" t="s">
        <v>52</v>
      </c>
      <c r="T64" s="101" t="s">
        <v>61</v>
      </c>
      <c r="U64" s="101" t="s">
        <v>62</v>
      </c>
      <c r="V64" s="102" t="s">
        <v>64</v>
      </c>
      <c r="W64" s="103" t="s">
        <v>496</v>
      </c>
      <c r="X64" s="103" t="s">
        <v>497</v>
      </c>
      <c r="Y64" s="103" t="s">
        <v>69</v>
      </c>
      <c r="Z64" s="104" t="s">
        <v>72</v>
      </c>
      <c r="AA64" s="105" t="s">
        <v>498</v>
      </c>
      <c r="AB64" s="105"/>
      <c r="AC64" s="137" t="s">
        <v>499</v>
      </c>
      <c r="AD64" s="1" t="s">
        <v>95</v>
      </c>
      <c r="AE64" s="16"/>
    </row>
    <row r="65">
      <c r="A65" s="88" t="s">
        <v>500</v>
      </c>
      <c r="B65" s="120" t="s">
        <v>501</v>
      </c>
      <c r="C65" s="93" t="s">
        <v>502</v>
      </c>
      <c r="D65" s="89">
        <v>2013.0</v>
      </c>
      <c r="E65" s="95" t="s">
        <v>47</v>
      </c>
      <c r="F65" s="95" t="s">
        <v>48</v>
      </c>
      <c r="G65" s="95" t="s">
        <v>52</v>
      </c>
      <c r="H65" s="95" t="s">
        <v>53</v>
      </c>
      <c r="I65" s="97" t="s">
        <v>56</v>
      </c>
      <c r="J65" s="97" t="s">
        <v>52</v>
      </c>
      <c r="K65" s="97" t="s">
        <v>52</v>
      </c>
      <c r="L65" s="97" t="s">
        <v>51</v>
      </c>
      <c r="M65" s="99" t="s">
        <v>11</v>
      </c>
      <c r="N65" s="99" t="s">
        <v>15</v>
      </c>
      <c r="O65" s="99" t="s">
        <v>20</v>
      </c>
      <c r="P65" s="99" t="s">
        <v>25</v>
      </c>
      <c r="Q65" s="99" t="s">
        <v>28</v>
      </c>
      <c r="R65" s="101" t="s">
        <v>11</v>
      </c>
      <c r="S65" s="101" t="s">
        <v>11</v>
      </c>
      <c r="T65" s="101" t="s">
        <v>11</v>
      </c>
      <c r="U65" s="101" t="s">
        <v>11</v>
      </c>
      <c r="V65" s="102" t="s">
        <v>64</v>
      </c>
      <c r="W65" s="103" t="s">
        <v>503</v>
      </c>
      <c r="X65" s="103" t="s">
        <v>504</v>
      </c>
      <c r="Y65" s="103" t="s">
        <v>69</v>
      </c>
      <c r="Z65" s="104" t="s">
        <v>74</v>
      </c>
      <c r="AA65" s="105" t="s">
        <v>505</v>
      </c>
      <c r="AB65" s="105" t="s">
        <v>383</v>
      </c>
      <c r="AC65" s="106"/>
      <c r="AD65" s="1" t="s">
        <v>95</v>
      </c>
      <c r="AE65" s="16"/>
    </row>
    <row r="66">
      <c r="A66" s="88" t="s">
        <v>506</v>
      </c>
      <c r="B66" s="120" t="s">
        <v>507</v>
      </c>
      <c r="C66" s="93" t="s">
        <v>508</v>
      </c>
      <c r="D66" s="89">
        <v>2010.0</v>
      </c>
      <c r="E66" s="95" t="s">
        <v>45</v>
      </c>
      <c r="F66" s="95" t="s">
        <v>48</v>
      </c>
      <c r="G66" s="95" t="s">
        <v>52</v>
      </c>
      <c r="H66" s="95" t="s">
        <v>54</v>
      </c>
      <c r="I66" s="97" t="s">
        <v>57</v>
      </c>
      <c r="J66" s="97" t="s">
        <v>52</v>
      </c>
      <c r="K66" s="97" t="s">
        <v>51</v>
      </c>
      <c r="L66" s="97" t="s">
        <v>51</v>
      </c>
      <c r="M66" s="99" t="s">
        <v>9</v>
      </c>
      <c r="N66" s="99" t="s">
        <v>16</v>
      </c>
      <c r="O66" s="99" t="s">
        <v>11</v>
      </c>
      <c r="P66" s="99" t="s">
        <v>11</v>
      </c>
      <c r="Q66" s="99" t="s">
        <v>28</v>
      </c>
      <c r="R66" s="101" t="s">
        <v>11</v>
      </c>
      <c r="S66" s="101" t="s">
        <v>11</v>
      </c>
      <c r="T66" s="101" t="s">
        <v>11</v>
      </c>
      <c r="U66" s="101" t="s">
        <v>11</v>
      </c>
      <c r="V66" s="102" t="s">
        <v>64</v>
      </c>
      <c r="W66" s="103" t="s">
        <v>509</v>
      </c>
      <c r="X66" s="103" t="s">
        <v>510</v>
      </c>
      <c r="Y66" s="103" t="s">
        <v>69</v>
      </c>
      <c r="Z66" s="104" t="s">
        <v>73</v>
      </c>
      <c r="AA66" s="105" t="s">
        <v>511</v>
      </c>
      <c r="AB66" s="105"/>
      <c r="AC66" s="137" t="s">
        <v>512</v>
      </c>
      <c r="AD66" s="1" t="s">
        <v>95</v>
      </c>
      <c r="AE66" s="16"/>
    </row>
    <row r="67">
      <c r="A67" s="120" t="s">
        <v>513</v>
      </c>
      <c r="B67" s="89" t="s">
        <v>514</v>
      </c>
      <c r="C67" s="149" t="s">
        <v>515</v>
      </c>
      <c r="D67" s="89">
        <v>2010.0</v>
      </c>
      <c r="E67" s="95" t="s">
        <v>45</v>
      </c>
      <c r="F67" s="95" t="s">
        <v>48</v>
      </c>
      <c r="G67" s="95" t="s">
        <v>51</v>
      </c>
      <c r="H67" s="95" t="s">
        <v>53</v>
      </c>
      <c r="I67" s="97" t="s">
        <v>56</v>
      </c>
      <c r="J67" s="97" t="s">
        <v>52</v>
      </c>
      <c r="K67" s="97" t="s">
        <v>52</v>
      </c>
      <c r="L67" s="97" t="s">
        <v>51</v>
      </c>
      <c r="M67" s="99" t="s">
        <v>11</v>
      </c>
      <c r="N67" s="99" t="s">
        <v>12</v>
      </c>
      <c r="O67" s="99" t="s">
        <v>19</v>
      </c>
      <c r="P67" s="99" t="s">
        <v>24</v>
      </c>
      <c r="Q67" s="99" t="s">
        <v>26</v>
      </c>
      <c r="R67" s="101" t="s">
        <v>58</v>
      </c>
      <c r="S67" s="101" t="s">
        <v>51</v>
      </c>
      <c r="T67" s="101" t="s">
        <v>61</v>
      </c>
      <c r="U67" s="101" t="s">
        <v>62</v>
      </c>
      <c r="V67" s="102" t="s">
        <v>65</v>
      </c>
      <c r="W67" s="103" t="s">
        <v>517</v>
      </c>
      <c r="X67" s="103" t="s">
        <v>518</v>
      </c>
      <c r="Y67" s="103" t="s">
        <v>69</v>
      </c>
      <c r="Z67" s="104" t="s">
        <v>73</v>
      </c>
      <c r="AA67" s="105" t="s">
        <v>519</v>
      </c>
      <c r="AB67" s="105"/>
      <c r="AC67" s="106" t="s">
        <v>520</v>
      </c>
      <c r="AD67" s="1" t="s">
        <v>95</v>
      </c>
      <c r="AE67" s="16"/>
    </row>
    <row r="68">
      <c r="A68" s="192" t="s">
        <v>521</v>
      </c>
      <c r="B68" s="89" t="s">
        <v>522</v>
      </c>
      <c r="C68" s="93" t="s">
        <v>523</v>
      </c>
      <c r="D68" s="89">
        <v>2017.0</v>
      </c>
      <c r="E68" s="95" t="s">
        <v>47</v>
      </c>
      <c r="F68" s="95" t="s">
        <v>48</v>
      </c>
      <c r="G68" s="95" t="s">
        <v>52</v>
      </c>
      <c r="H68" s="95" t="s">
        <v>53</v>
      </c>
      <c r="I68" s="97" t="s">
        <v>56</v>
      </c>
      <c r="J68" s="97" t="s">
        <v>52</v>
      </c>
      <c r="K68" s="97" t="s">
        <v>52</v>
      </c>
      <c r="L68" s="97" t="s">
        <v>51</v>
      </c>
      <c r="M68" s="99" t="s">
        <v>11</v>
      </c>
      <c r="N68" s="99" t="s">
        <v>15</v>
      </c>
      <c r="O68" s="99" t="s">
        <v>20</v>
      </c>
      <c r="P68" s="99" t="s">
        <v>25</v>
      </c>
      <c r="Q68" s="99" t="s">
        <v>28</v>
      </c>
      <c r="R68" s="101" t="s">
        <v>58</v>
      </c>
      <c r="S68" s="101" t="s">
        <v>52</v>
      </c>
      <c r="T68" s="101" t="s">
        <v>60</v>
      </c>
      <c r="U68" s="101" t="s">
        <v>11</v>
      </c>
      <c r="V68" s="102" t="s">
        <v>64</v>
      </c>
      <c r="W68" s="103" t="s">
        <v>524</v>
      </c>
      <c r="X68" s="103" t="s">
        <v>525</v>
      </c>
      <c r="Y68" s="103" t="s">
        <v>69</v>
      </c>
      <c r="Z68" s="104" t="s">
        <v>74</v>
      </c>
      <c r="AA68" s="105" t="s">
        <v>526</v>
      </c>
      <c r="AB68" s="105"/>
      <c r="AC68" s="106" t="s">
        <v>527</v>
      </c>
      <c r="AD68" s="1" t="s">
        <v>95</v>
      </c>
      <c r="AE68" s="16"/>
    </row>
    <row r="69">
      <c r="A69" s="88" t="s">
        <v>528</v>
      </c>
      <c r="B69" s="89" t="s">
        <v>529</v>
      </c>
      <c r="C69" s="93" t="s">
        <v>530</v>
      </c>
      <c r="D69" s="89">
        <v>2016.0</v>
      </c>
      <c r="E69" s="95" t="s">
        <v>46</v>
      </c>
      <c r="F69" s="95" t="s">
        <v>50</v>
      </c>
      <c r="G69" s="95" t="s">
        <v>52</v>
      </c>
      <c r="H69" s="95" t="s">
        <v>54</v>
      </c>
      <c r="I69" s="97" t="s">
        <v>50</v>
      </c>
      <c r="J69" s="97" t="s">
        <v>52</v>
      </c>
      <c r="K69" s="97" t="s">
        <v>51</v>
      </c>
      <c r="L69" s="97" t="s">
        <v>51</v>
      </c>
      <c r="M69" s="99" t="s">
        <v>11</v>
      </c>
      <c r="N69" s="99" t="s">
        <v>15</v>
      </c>
      <c r="O69" s="99" t="s">
        <v>20</v>
      </c>
      <c r="P69" s="99" t="s">
        <v>25</v>
      </c>
      <c r="Q69" s="99" t="s">
        <v>28</v>
      </c>
      <c r="R69" s="101" t="s">
        <v>58</v>
      </c>
      <c r="S69" s="101" t="s">
        <v>52</v>
      </c>
      <c r="T69" s="101" t="s">
        <v>60</v>
      </c>
      <c r="U69" s="101" t="s">
        <v>62</v>
      </c>
      <c r="V69" s="102" t="s">
        <v>64</v>
      </c>
      <c r="W69" s="103" t="s">
        <v>531</v>
      </c>
      <c r="X69" s="103" t="s">
        <v>532</v>
      </c>
      <c r="Y69" s="103" t="s">
        <v>69</v>
      </c>
      <c r="Z69" s="104" t="s">
        <v>74</v>
      </c>
      <c r="AA69" s="105" t="s">
        <v>533</v>
      </c>
      <c r="AB69" s="105" t="s">
        <v>534</v>
      </c>
      <c r="AC69" s="106"/>
      <c r="AD69" s="1" t="s">
        <v>95</v>
      </c>
      <c r="AE69" s="16"/>
    </row>
    <row r="70">
      <c r="A70" s="88" t="s">
        <v>535</v>
      </c>
      <c r="B70" s="88" t="s">
        <v>536</v>
      </c>
      <c r="C70" s="93" t="s">
        <v>537</v>
      </c>
      <c r="D70" s="89">
        <v>1996.0</v>
      </c>
      <c r="E70" s="95" t="s">
        <v>46</v>
      </c>
      <c r="F70" s="95" t="s">
        <v>48</v>
      </c>
      <c r="G70" s="95" t="s">
        <v>52</v>
      </c>
      <c r="H70" s="95" t="s">
        <v>53</v>
      </c>
      <c r="I70" s="97" t="s">
        <v>56</v>
      </c>
      <c r="J70" s="97" t="s">
        <v>52</v>
      </c>
      <c r="K70" s="97" t="s">
        <v>52</v>
      </c>
      <c r="L70" s="97" t="s">
        <v>51</v>
      </c>
      <c r="M70" s="99" t="s">
        <v>9</v>
      </c>
      <c r="N70" s="99" t="s">
        <v>12</v>
      </c>
      <c r="O70" s="99" t="s">
        <v>18</v>
      </c>
      <c r="P70" s="99" t="s">
        <v>22</v>
      </c>
      <c r="Q70" s="99" t="s">
        <v>28</v>
      </c>
      <c r="R70" s="101" t="s">
        <v>11</v>
      </c>
      <c r="S70" s="101" t="s">
        <v>51</v>
      </c>
      <c r="T70" s="101" t="s">
        <v>11</v>
      </c>
      <c r="U70" s="101" t="s">
        <v>63</v>
      </c>
      <c r="V70" s="102" t="s">
        <v>64</v>
      </c>
      <c r="W70" s="103" t="s">
        <v>538</v>
      </c>
      <c r="X70" s="103" t="s">
        <v>539</v>
      </c>
      <c r="Y70" s="103" t="s">
        <v>66</v>
      </c>
      <c r="Z70" s="104" t="s">
        <v>72</v>
      </c>
      <c r="AA70" s="105" t="s">
        <v>540</v>
      </c>
      <c r="AB70" s="105"/>
      <c r="AC70" s="137" t="s">
        <v>219</v>
      </c>
      <c r="AD70" s="1" t="s">
        <v>95</v>
      </c>
      <c r="AE70" s="16"/>
    </row>
    <row r="71">
      <c r="A71" s="88" t="s">
        <v>541</v>
      </c>
      <c r="B71" s="89" t="s">
        <v>542</v>
      </c>
      <c r="C71" s="93" t="s">
        <v>543</v>
      </c>
      <c r="D71" s="89">
        <v>2016.0</v>
      </c>
      <c r="E71" s="95" t="s">
        <v>47</v>
      </c>
      <c r="F71" s="95" t="s">
        <v>48</v>
      </c>
      <c r="G71" s="95" t="s">
        <v>52</v>
      </c>
      <c r="H71" s="95" t="s">
        <v>53</v>
      </c>
      <c r="I71" s="97" t="s">
        <v>56</v>
      </c>
      <c r="J71" s="97" t="s">
        <v>52</v>
      </c>
      <c r="K71" s="97" t="s">
        <v>52</v>
      </c>
      <c r="L71" s="97" t="s">
        <v>51</v>
      </c>
      <c r="M71" s="99" t="s">
        <v>11</v>
      </c>
      <c r="N71" s="99" t="s">
        <v>15</v>
      </c>
      <c r="O71" s="99" t="s">
        <v>19</v>
      </c>
      <c r="P71" s="99" t="s">
        <v>25</v>
      </c>
      <c r="Q71" s="99" t="s">
        <v>28</v>
      </c>
      <c r="R71" s="101" t="s">
        <v>58</v>
      </c>
      <c r="S71" s="101" t="s">
        <v>52</v>
      </c>
      <c r="T71" s="101" t="s">
        <v>60</v>
      </c>
      <c r="U71" s="101" t="s">
        <v>63</v>
      </c>
      <c r="V71" s="102" t="s">
        <v>64</v>
      </c>
      <c r="W71" s="103" t="s">
        <v>544</v>
      </c>
      <c r="X71" s="103" t="s">
        <v>545</v>
      </c>
      <c r="Y71" s="103" t="s">
        <v>69</v>
      </c>
      <c r="Z71" s="104" t="s">
        <v>74</v>
      </c>
      <c r="AA71" s="105" t="s">
        <v>546</v>
      </c>
      <c r="AB71" s="105" t="s">
        <v>547</v>
      </c>
      <c r="AC71" s="13"/>
      <c r="AD71" s="1" t="s">
        <v>95</v>
      </c>
      <c r="AE71" s="16"/>
    </row>
    <row r="72">
      <c r="A72" s="88" t="s">
        <v>548</v>
      </c>
      <c r="B72" s="120" t="s">
        <v>549</v>
      </c>
      <c r="C72" s="93" t="s">
        <v>550</v>
      </c>
      <c r="D72" s="89">
        <v>2011.0</v>
      </c>
      <c r="E72" s="95" t="s">
        <v>47</v>
      </c>
      <c r="F72" s="95" t="s">
        <v>48</v>
      </c>
      <c r="G72" s="95" t="s">
        <v>52</v>
      </c>
      <c r="H72" s="95" t="s">
        <v>55</v>
      </c>
      <c r="I72" s="97" t="s">
        <v>56</v>
      </c>
      <c r="J72" s="97" t="s">
        <v>52</v>
      </c>
      <c r="K72" s="97" t="s">
        <v>52</v>
      </c>
      <c r="L72" s="97" t="s">
        <v>51</v>
      </c>
      <c r="M72" s="198" t="s">
        <v>11</v>
      </c>
      <c r="N72" s="99" t="s">
        <v>15</v>
      </c>
      <c r="O72" s="99" t="s">
        <v>20</v>
      </c>
      <c r="P72" s="99" t="s">
        <v>25</v>
      </c>
      <c r="Q72" s="99" t="s">
        <v>28</v>
      </c>
      <c r="R72" s="101" t="s">
        <v>11</v>
      </c>
      <c r="S72" s="101" t="s">
        <v>11</v>
      </c>
      <c r="T72" s="101" t="s">
        <v>11</v>
      </c>
      <c r="U72" s="101" t="s">
        <v>11</v>
      </c>
      <c r="V72" s="102" t="s">
        <v>64</v>
      </c>
      <c r="W72" s="103" t="s">
        <v>328</v>
      </c>
      <c r="X72" s="103" t="s">
        <v>553</v>
      </c>
      <c r="Y72" s="103" t="s">
        <v>69</v>
      </c>
      <c r="Z72" s="104" t="s">
        <v>74</v>
      </c>
      <c r="AA72" s="105" t="s">
        <v>554</v>
      </c>
      <c r="AB72" s="105"/>
      <c r="AC72" s="106" t="s">
        <v>555</v>
      </c>
      <c r="AD72" s="1" t="s">
        <v>95</v>
      </c>
      <c r="AE72" s="16"/>
    </row>
    <row r="73">
      <c r="A73" s="116" t="s">
        <v>556</v>
      </c>
      <c r="B73" s="116" t="s">
        <v>557</v>
      </c>
      <c r="C73" s="93" t="s">
        <v>558</v>
      </c>
      <c r="D73" s="89">
        <v>2013.0</v>
      </c>
      <c r="E73" s="95" t="s">
        <v>47</v>
      </c>
      <c r="F73" s="95" t="s">
        <v>48</v>
      </c>
      <c r="G73" s="95" t="s">
        <v>52</v>
      </c>
      <c r="H73" s="95" t="s">
        <v>54</v>
      </c>
      <c r="I73" s="97" t="s">
        <v>56</v>
      </c>
      <c r="J73" s="97" t="s">
        <v>51</v>
      </c>
      <c r="K73" s="97" t="s">
        <v>51</v>
      </c>
      <c r="L73" s="97" t="s">
        <v>51</v>
      </c>
      <c r="M73" s="99" t="s">
        <v>11</v>
      </c>
      <c r="N73" s="99" t="s">
        <v>14</v>
      </c>
      <c r="O73" s="99" t="s">
        <v>20</v>
      </c>
      <c r="P73" s="99" t="s">
        <v>25</v>
      </c>
      <c r="Q73" s="99" t="s">
        <v>28</v>
      </c>
      <c r="R73" s="101" t="s">
        <v>58</v>
      </c>
      <c r="S73" s="101" t="s">
        <v>52</v>
      </c>
      <c r="T73" s="101" t="s">
        <v>60</v>
      </c>
      <c r="U73" s="101" t="s">
        <v>50</v>
      </c>
      <c r="V73" s="102" t="s">
        <v>64</v>
      </c>
      <c r="W73" s="103" t="s">
        <v>559</v>
      </c>
      <c r="X73" s="103" t="s">
        <v>560</v>
      </c>
      <c r="Y73" s="103" t="s">
        <v>68</v>
      </c>
      <c r="Z73" s="104" t="s">
        <v>74</v>
      </c>
      <c r="AA73" s="105" t="s">
        <v>561</v>
      </c>
      <c r="AB73" s="105" t="s">
        <v>562</v>
      </c>
      <c r="AC73" s="106"/>
      <c r="AD73" s="1" t="s">
        <v>95</v>
      </c>
      <c r="AE73" s="16"/>
    </row>
    <row r="74">
      <c r="A74" s="199" t="s">
        <v>563</v>
      </c>
      <c r="B74" s="89" t="s">
        <v>564</v>
      </c>
      <c r="C74" s="93" t="s">
        <v>565</v>
      </c>
      <c r="D74" s="89">
        <v>2010.0</v>
      </c>
      <c r="E74" s="95" t="s">
        <v>46</v>
      </c>
      <c r="F74" s="95" t="s">
        <v>50</v>
      </c>
      <c r="G74" s="95" t="s">
        <v>52</v>
      </c>
      <c r="H74" s="95" t="s">
        <v>54</v>
      </c>
      <c r="I74" s="97" t="s">
        <v>56</v>
      </c>
      <c r="J74" s="97" t="s">
        <v>52</v>
      </c>
      <c r="K74" s="97" t="s">
        <v>52</v>
      </c>
      <c r="L74" s="97" t="s">
        <v>51</v>
      </c>
      <c r="M74" s="99" t="s">
        <v>11</v>
      </c>
      <c r="N74" s="99" t="s">
        <v>15</v>
      </c>
      <c r="O74" s="99" t="s">
        <v>21</v>
      </c>
      <c r="P74" s="99" t="s">
        <v>23</v>
      </c>
      <c r="Q74" s="99" t="s">
        <v>28</v>
      </c>
      <c r="R74" s="101" t="s">
        <v>59</v>
      </c>
      <c r="S74" s="101" t="s">
        <v>52</v>
      </c>
      <c r="T74" s="101" t="s">
        <v>60</v>
      </c>
      <c r="U74" s="101" t="s">
        <v>62</v>
      </c>
      <c r="V74" s="102" t="s">
        <v>64</v>
      </c>
      <c r="W74" s="103" t="s">
        <v>566</v>
      </c>
      <c r="X74" s="103" t="s">
        <v>567</v>
      </c>
      <c r="Y74" s="103" t="s">
        <v>69</v>
      </c>
      <c r="Z74" s="104" t="s">
        <v>73</v>
      </c>
      <c r="AA74" s="105" t="s">
        <v>568</v>
      </c>
      <c r="AB74" s="105"/>
      <c r="AC74" s="106" t="s">
        <v>569</v>
      </c>
      <c r="AD74" s="1" t="s">
        <v>95</v>
      </c>
      <c r="AE74" s="16"/>
    </row>
    <row r="75">
      <c r="A75" s="126" t="s">
        <v>570</v>
      </c>
      <c r="B75" s="89" t="s">
        <v>571</v>
      </c>
      <c r="C75" s="93" t="s">
        <v>572</v>
      </c>
      <c r="D75" s="89">
        <v>2008.0</v>
      </c>
      <c r="E75" s="95" t="s">
        <v>46</v>
      </c>
      <c r="F75" s="95" t="s">
        <v>49</v>
      </c>
      <c r="G75" s="95" t="s">
        <v>52</v>
      </c>
      <c r="H75" s="95" t="s">
        <v>55</v>
      </c>
      <c r="I75" s="97" t="s">
        <v>56</v>
      </c>
      <c r="J75" s="97" t="s">
        <v>51</v>
      </c>
      <c r="K75" s="97" t="s">
        <v>11</v>
      </c>
      <c r="L75" s="97" t="s">
        <v>51</v>
      </c>
      <c r="M75" s="99" t="s">
        <v>9</v>
      </c>
      <c r="N75" s="99" t="s">
        <v>13</v>
      </c>
      <c r="O75" s="99" t="s">
        <v>18</v>
      </c>
      <c r="P75" s="99" t="s">
        <v>22</v>
      </c>
      <c r="Q75" s="99" t="s">
        <v>28</v>
      </c>
      <c r="R75" s="101" t="s">
        <v>59</v>
      </c>
      <c r="S75" s="101" t="s">
        <v>51</v>
      </c>
      <c r="T75" s="101" t="s">
        <v>61</v>
      </c>
      <c r="U75" s="101" t="s">
        <v>63</v>
      </c>
      <c r="V75" s="102" t="s">
        <v>65</v>
      </c>
      <c r="W75" s="103" t="s">
        <v>573</v>
      </c>
      <c r="X75" s="103" t="s">
        <v>574</v>
      </c>
      <c r="Y75" s="103" t="s">
        <v>66</v>
      </c>
      <c r="Z75" s="104" t="s">
        <v>72</v>
      </c>
      <c r="AA75" s="105" t="s">
        <v>575</v>
      </c>
      <c r="AB75" s="12"/>
      <c r="AC75" s="109" t="s">
        <v>219</v>
      </c>
      <c r="AD75" s="1" t="s">
        <v>95</v>
      </c>
      <c r="AE75" s="16"/>
    </row>
    <row r="76">
      <c r="A76" s="120" t="s">
        <v>576</v>
      </c>
      <c r="B76" s="89" t="s">
        <v>577</v>
      </c>
      <c r="C76" s="93" t="s">
        <v>578</v>
      </c>
      <c r="D76" s="89">
        <v>2013.0</v>
      </c>
      <c r="E76" s="95" t="s">
        <v>46</v>
      </c>
      <c r="F76" s="95" t="s">
        <v>49</v>
      </c>
      <c r="G76" s="95" t="s">
        <v>52</v>
      </c>
      <c r="H76" s="95" t="s">
        <v>53</v>
      </c>
      <c r="I76" s="97" t="s">
        <v>56</v>
      </c>
      <c r="J76" s="97" t="s">
        <v>51</v>
      </c>
      <c r="K76" s="97" t="s">
        <v>51</v>
      </c>
      <c r="L76" s="97" t="s">
        <v>51</v>
      </c>
      <c r="M76" s="99" t="s">
        <v>9</v>
      </c>
      <c r="N76" s="99" t="s">
        <v>13</v>
      </c>
      <c r="O76" s="99" t="s">
        <v>21</v>
      </c>
      <c r="P76" s="99" t="s">
        <v>23</v>
      </c>
      <c r="Q76" s="99" t="s">
        <v>26</v>
      </c>
      <c r="R76" s="101" t="s">
        <v>59</v>
      </c>
      <c r="S76" s="101" t="s">
        <v>51</v>
      </c>
      <c r="T76" s="101" t="s">
        <v>60</v>
      </c>
      <c r="U76" s="101" t="s">
        <v>63</v>
      </c>
      <c r="V76" s="102" t="s">
        <v>64</v>
      </c>
      <c r="W76" s="103" t="s">
        <v>328</v>
      </c>
      <c r="X76" s="103" t="s">
        <v>579</v>
      </c>
      <c r="Y76" s="103" t="s">
        <v>67</v>
      </c>
      <c r="Z76" s="104" t="s">
        <v>73</v>
      </c>
      <c r="AA76" s="105" t="s">
        <v>580</v>
      </c>
      <c r="AB76" s="105"/>
      <c r="AC76" s="106" t="s">
        <v>219</v>
      </c>
      <c r="AD76" s="1" t="s">
        <v>95</v>
      </c>
      <c r="AE76" s="16"/>
    </row>
    <row r="77">
      <c r="A77" s="88" t="s">
        <v>581</v>
      </c>
      <c r="B77" s="89" t="s">
        <v>582</v>
      </c>
      <c r="C77" s="93" t="s">
        <v>583</v>
      </c>
      <c r="D77" s="89">
        <v>2011.0</v>
      </c>
      <c r="E77" s="95" t="s">
        <v>47</v>
      </c>
      <c r="F77" s="95" t="s">
        <v>48</v>
      </c>
      <c r="G77" s="95" t="s">
        <v>51</v>
      </c>
      <c r="H77" s="95" t="s">
        <v>53</v>
      </c>
      <c r="I77" s="97" t="s">
        <v>56</v>
      </c>
      <c r="J77" s="97" t="s">
        <v>52</v>
      </c>
      <c r="K77" s="97" t="s">
        <v>51</v>
      </c>
      <c r="L77" s="97" t="s">
        <v>51</v>
      </c>
      <c r="M77" s="99" t="s">
        <v>11</v>
      </c>
      <c r="N77" s="99" t="s">
        <v>15</v>
      </c>
      <c r="O77" s="99" t="s">
        <v>20</v>
      </c>
      <c r="P77" s="99" t="s">
        <v>25</v>
      </c>
      <c r="Q77" s="99" t="s">
        <v>28</v>
      </c>
      <c r="R77" s="101" t="s">
        <v>58</v>
      </c>
      <c r="S77" s="101" t="s">
        <v>52</v>
      </c>
      <c r="T77" s="101" t="s">
        <v>60</v>
      </c>
      <c r="U77" s="101" t="s">
        <v>63</v>
      </c>
      <c r="V77" s="102" t="s">
        <v>64</v>
      </c>
      <c r="W77" s="103" t="s">
        <v>584</v>
      </c>
      <c r="X77" s="103" t="s">
        <v>585</v>
      </c>
      <c r="Y77" s="103" t="s">
        <v>69</v>
      </c>
      <c r="Z77" s="104" t="s">
        <v>74</v>
      </c>
      <c r="AA77" s="105" t="s">
        <v>586</v>
      </c>
      <c r="AB77" s="105" t="s">
        <v>587</v>
      </c>
      <c r="AC77" s="13"/>
      <c r="AD77" s="1" t="s">
        <v>95</v>
      </c>
      <c r="AE77" s="16"/>
    </row>
    <row r="78">
      <c r="A78" s="122" t="s">
        <v>588</v>
      </c>
      <c r="B78" s="89" t="s">
        <v>589</v>
      </c>
      <c r="C78" s="93" t="s">
        <v>590</v>
      </c>
      <c r="D78" s="89">
        <v>2013.0</v>
      </c>
      <c r="E78" s="95" t="s">
        <v>46</v>
      </c>
      <c r="F78" s="95" t="s">
        <v>50</v>
      </c>
      <c r="G78" s="95" t="s">
        <v>52</v>
      </c>
      <c r="H78" s="95" t="s">
        <v>54</v>
      </c>
      <c r="I78" s="97" t="s">
        <v>56</v>
      </c>
      <c r="J78" s="97" t="s">
        <v>51</v>
      </c>
      <c r="K78" s="97" t="s">
        <v>51</v>
      </c>
      <c r="L78" s="97" t="s">
        <v>51</v>
      </c>
      <c r="M78" s="99" t="s">
        <v>9</v>
      </c>
      <c r="N78" s="99" t="s">
        <v>13</v>
      </c>
      <c r="O78" s="99" t="s">
        <v>21</v>
      </c>
      <c r="P78" s="99" t="s">
        <v>23</v>
      </c>
      <c r="Q78" s="99" t="s">
        <v>26</v>
      </c>
      <c r="R78" s="101" t="s">
        <v>59</v>
      </c>
      <c r="S78" s="101" t="s">
        <v>51</v>
      </c>
      <c r="T78" s="101" t="s">
        <v>61</v>
      </c>
      <c r="U78" s="101" t="s">
        <v>62</v>
      </c>
      <c r="V78" s="102" t="s">
        <v>65</v>
      </c>
      <c r="W78" s="103" t="s">
        <v>591</v>
      </c>
      <c r="X78" s="103" t="s">
        <v>592</v>
      </c>
      <c r="Y78" s="103" t="s">
        <v>66</v>
      </c>
      <c r="Z78" s="104" t="s">
        <v>73</v>
      </c>
      <c r="AA78" s="105" t="s">
        <v>593</v>
      </c>
      <c r="AB78" s="105"/>
      <c r="AC78" s="106" t="s">
        <v>594</v>
      </c>
      <c r="AD78" s="1" t="s">
        <v>95</v>
      </c>
      <c r="AE78" s="16"/>
    </row>
    <row r="79">
      <c r="A79" s="126" t="s">
        <v>595</v>
      </c>
      <c r="B79" s="89" t="s">
        <v>589</v>
      </c>
      <c r="C79" s="93" t="s">
        <v>596</v>
      </c>
      <c r="D79" s="89">
        <v>2010.0</v>
      </c>
      <c r="E79" s="95" t="s">
        <v>45</v>
      </c>
      <c r="F79" s="95" t="s">
        <v>48</v>
      </c>
      <c r="G79" s="95" t="s">
        <v>52</v>
      </c>
      <c r="H79" s="95" t="s">
        <v>55</v>
      </c>
      <c r="I79" s="97" t="s">
        <v>56</v>
      </c>
      <c r="J79" s="97" t="s">
        <v>52</v>
      </c>
      <c r="K79" s="97" t="s">
        <v>52</v>
      </c>
      <c r="L79" s="97" t="s">
        <v>51</v>
      </c>
      <c r="M79" s="99" t="s">
        <v>9</v>
      </c>
      <c r="N79" s="99" t="s">
        <v>12</v>
      </c>
      <c r="O79" s="99" t="s">
        <v>21</v>
      </c>
      <c r="P79" s="99" t="s">
        <v>24</v>
      </c>
      <c r="Q79" s="99" t="s">
        <v>28</v>
      </c>
      <c r="R79" s="101" t="s">
        <v>59</v>
      </c>
      <c r="S79" s="101" t="s">
        <v>52</v>
      </c>
      <c r="T79" s="101" t="s">
        <v>60</v>
      </c>
      <c r="U79" s="101" t="s">
        <v>63</v>
      </c>
      <c r="V79" s="102" t="s">
        <v>64</v>
      </c>
      <c r="W79" s="103" t="s">
        <v>597</v>
      </c>
      <c r="X79" s="103" t="s">
        <v>598</v>
      </c>
      <c r="Y79" s="103" t="s">
        <v>69</v>
      </c>
      <c r="Z79" s="104" t="s">
        <v>73</v>
      </c>
      <c r="AA79" s="105" t="s">
        <v>599</v>
      </c>
      <c r="AB79" s="105"/>
      <c r="AC79" s="137" t="s">
        <v>600</v>
      </c>
      <c r="AD79" s="1" t="s">
        <v>95</v>
      </c>
      <c r="AE79" s="16"/>
    </row>
    <row r="80">
      <c r="A80" s="88" t="s">
        <v>601</v>
      </c>
      <c r="B80" s="89" t="s">
        <v>602</v>
      </c>
      <c r="C80" s="93" t="s">
        <v>603</v>
      </c>
      <c r="D80" s="89">
        <v>2012.0</v>
      </c>
      <c r="E80" s="95" t="s">
        <v>46</v>
      </c>
      <c r="F80" s="95" t="s">
        <v>50</v>
      </c>
      <c r="G80" s="95" t="s">
        <v>52</v>
      </c>
      <c r="H80" s="95" t="s">
        <v>53</v>
      </c>
      <c r="I80" s="97" t="s">
        <v>56</v>
      </c>
      <c r="J80" s="97" t="s">
        <v>51</v>
      </c>
      <c r="K80" s="97" t="s">
        <v>51</v>
      </c>
      <c r="L80" s="97" t="s">
        <v>51</v>
      </c>
      <c r="M80" s="99" t="s">
        <v>10</v>
      </c>
      <c r="N80" s="99" t="s">
        <v>13</v>
      </c>
      <c r="O80" s="99" t="s">
        <v>18</v>
      </c>
      <c r="P80" s="99" t="s">
        <v>23</v>
      </c>
      <c r="Q80" s="99" t="s">
        <v>26</v>
      </c>
      <c r="R80" s="101" t="s">
        <v>59</v>
      </c>
      <c r="S80" s="101" t="s">
        <v>51</v>
      </c>
      <c r="T80" s="101" t="s">
        <v>60</v>
      </c>
      <c r="U80" s="101" t="s">
        <v>50</v>
      </c>
      <c r="V80" s="102" t="s">
        <v>64</v>
      </c>
      <c r="W80" s="103" t="s">
        <v>604</v>
      </c>
      <c r="X80" s="103" t="s">
        <v>605</v>
      </c>
      <c r="Y80" s="103" t="s">
        <v>66</v>
      </c>
      <c r="Z80" s="104" t="s">
        <v>72</v>
      </c>
      <c r="AA80" s="105" t="s">
        <v>606</v>
      </c>
      <c r="AB80" s="105"/>
      <c r="AC80" s="106" t="s">
        <v>303</v>
      </c>
      <c r="AD80" s="1" t="s">
        <v>95</v>
      </c>
      <c r="AE80" s="16"/>
    </row>
    <row r="81">
      <c r="A81" s="120" t="s">
        <v>607</v>
      </c>
      <c r="B81" s="88" t="s">
        <v>608</v>
      </c>
      <c r="C81" s="93" t="s">
        <v>609</v>
      </c>
      <c r="D81" s="89">
        <v>2017.0</v>
      </c>
      <c r="E81" s="95" t="s">
        <v>46</v>
      </c>
      <c r="F81" s="95" t="s">
        <v>48</v>
      </c>
      <c r="G81" s="95" t="s">
        <v>52</v>
      </c>
      <c r="H81" s="95" t="s">
        <v>53</v>
      </c>
      <c r="I81" s="97" t="s">
        <v>56</v>
      </c>
      <c r="J81" s="97" t="s">
        <v>52</v>
      </c>
      <c r="K81" s="97" t="s">
        <v>51</v>
      </c>
      <c r="L81" s="97" t="s">
        <v>51</v>
      </c>
      <c r="M81" s="99" t="s">
        <v>11</v>
      </c>
      <c r="N81" s="99" t="s">
        <v>12</v>
      </c>
      <c r="O81" s="99" t="s">
        <v>21</v>
      </c>
      <c r="P81" s="99" t="s">
        <v>22</v>
      </c>
      <c r="Q81" s="99" t="s">
        <v>28</v>
      </c>
      <c r="R81" s="101" t="s">
        <v>59</v>
      </c>
      <c r="S81" s="101" t="s">
        <v>52</v>
      </c>
      <c r="T81" s="101" t="s">
        <v>60</v>
      </c>
      <c r="U81" s="101" t="s">
        <v>11</v>
      </c>
      <c r="V81" s="102" t="s">
        <v>64</v>
      </c>
      <c r="W81" s="103" t="s">
        <v>610</v>
      </c>
      <c r="X81" s="103" t="s">
        <v>611</v>
      </c>
      <c r="Y81" s="103" t="s">
        <v>69</v>
      </c>
      <c r="Z81" s="104" t="s">
        <v>73</v>
      </c>
      <c r="AA81" s="105" t="s">
        <v>612</v>
      </c>
      <c r="AB81" s="105"/>
      <c r="AC81" s="106" t="s">
        <v>613</v>
      </c>
      <c r="AD81" s="1" t="s">
        <v>95</v>
      </c>
      <c r="AE81" s="1" t="s">
        <v>614</v>
      </c>
    </row>
    <row r="82">
      <c r="A82" s="120" t="s">
        <v>615</v>
      </c>
      <c r="B82" s="89" t="s">
        <v>616</v>
      </c>
      <c r="C82" s="93" t="s">
        <v>617</v>
      </c>
      <c r="D82" s="89">
        <v>2011.0</v>
      </c>
      <c r="E82" s="95" t="s">
        <v>46</v>
      </c>
      <c r="F82" s="95" t="s">
        <v>48</v>
      </c>
      <c r="G82" s="95" t="s">
        <v>52</v>
      </c>
      <c r="H82" s="95" t="s">
        <v>54</v>
      </c>
      <c r="I82" s="97" t="s">
        <v>56</v>
      </c>
      <c r="J82" s="97" t="s">
        <v>52</v>
      </c>
      <c r="K82" s="97" t="s">
        <v>51</v>
      </c>
      <c r="L82" s="97" t="s">
        <v>51</v>
      </c>
      <c r="M82" s="99" t="s">
        <v>11</v>
      </c>
      <c r="N82" s="99" t="s">
        <v>16</v>
      </c>
      <c r="O82" s="99" t="s">
        <v>18</v>
      </c>
      <c r="P82" s="99" t="s">
        <v>23</v>
      </c>
      <c r="Q82" s="99" t="s">
        <v>11</v>
      </c>
      <c r="R82" s="101" t="s">
        <v>59</v>
      </c>
      <c r="S82" s="101" t="s">
        <v>52</v>
      </c>
      <c r="T82" s="101" t="s">
        <v>60</v>
      </c>
      <c r="U82" s="101" t="s">
        <v>62</v>
      </c>
      <c r="V82" s="102" t="s">
        <v>65</v>
      </c>
      <c r="W82" s="103" t="s">
        <v>618</v>
      </c>
      <c r="X82" s="103" t="s">
        <v>619</v>
      </c>
      <c r="Y82" s="103" t="s">
        <v>11</v>
      </c>
      <c r="Z82" s="104" t="s">
        <v>73</v>
      </c>
      <c r="AA82" s="105" t="s">
        <v>620</v>
      </c>
      <c r="AB82" s="105"/>
      <c r="AC82" s="106" t="s">
        <v>621</v>
      </c>
      <c r="AD82" s="1" t="s">
        <v>95</v>
      </c>
      <c r="AE82" s="16"/>
    </row>
    <row r="83">
      <c r="A83" s="88" t="s">
        <v>622</v>
      </c>
      <c r="B83" s="89" t="s">
        <v>623</v>
      </c>
      <c r="C83" s="93" t="s">
        <v>624</v>
      </c>
      <c r="D83" s="89">
        <v>2015.0</v>
      </c>
      <c r="E83" s="95" t="s">
        <v>46</v>
      </c>
      <c r="F83" s="95" t="s">
        <v>50</v>
      </c>
      <c r="G83" s="95" t="s">
        <v>52</v>
      </c>
      <c r="H83" s="95" t="s">
        <v>54</v>
      </c>
      <c r="I83" s="97" t="s">
        <v>56</v>
      </c>
      <c r="J83" s="97" t="s">
        <v>52</v>
      </c>
      <c r="K83" s="97" t="s">
        <v>51</v>
      </c>
      <c r="L83" s="97" t="s">
        <v>51</v>
      </c>
      <c r="M83" s="99" t="s">
        <v>11</v>
      </c>
      <c r="N83" s="99" t="s">
        <v>15</v>
      </c>
      <c r="O83" s="99" t="s">
        <v>21</v>
      </c>
      <c r="P83" s="99" t="s">
        <v>23</v>
      </c>
      <c r="Q83" s="99" t="s">
        <v>28</v>
      </c>
      <c r="R83" s="101" t="s">
        <v>59</v>
      </c>
      <c r="S83" s="101" t="s">
        <v>51</v>
      </c>
      <c r="T83" s="101" t="s">
        <v>60</v>
      </c>
      <c r="U83" s="101" t="s">
        <v>50</v>
      </c>
      <c r="V83" s="102" t="s">
        <v>64</v>
      </c>
      <c r="W83" s="103" t="s">
        <v>625</v>
      </c>
      <c r="X83" s="103" t="s">
        <v>626</v>
      </c>
      <c r="Y83" s="103" t="s">
        <v>69</v>
      </c>
      <c r="Z83" s="104" t="s">
        <v>73</v>
      </c>
      <c r="AA83" s="105" t="s">
        <v>627</v>
      </c>
      <c r="AB83" s="105"/>
      <c r="AC83" s="106" t="s">
        <v>628</v>
      </c>
      <c r="AD83" s="1" t="s">
        <v>95</v>
      </c>
      <c r="AE83" s="16"/>
    </row>
    <row r="84">
      <c r="A84" s="88" t="s">
        <v>629</v>
      </c>
      <c r="B84" s="120" t="s">
        <v>630</v>
      </c>
      <c r="C84" s="149" t="s">
        <v>631</v>
      </c>
      <c r="D84" s="89">
        <v>2009.0</v>
      </c>
      <c r="E84" s="95" t="s">
        <v>47</v>
      </c>
      <c r="F84" s="95" t="s">
        <v>48</v>
      </c>
      <c r="G84" s="95" t="s">
        <v>52</v>
      </c>
      <c r="H84" s="95" t="s">
        <v>53</v>
      </c>
      <c r="I84" s="97" t="s">
        <v>56</v>
      </c>
      <c r="J84" s="97" t="s">
        <v>52</v>
      </c>
      <c r="K84" s="97" t="s">
        <v>52</v>
      </c>
      <c r="L84" s="97" t="s">
        <v>51</v>
      </c>
      <c r="M84" s="198" t="s">
        <v>11</v>
      </c>
      <c r="N84" s="99" t="s">
        <v>15</v>
      </c>
      <c r="O84" s="99" t="s">
        <v>20</v>
      </c>
      <c r="P84" s="99" t="s">
        <v>25</v>
      </c>
      <c r="Q84" s="99" t="s">
        <v>28</v>
      </c>
      <c r="R84" s="101" t="s">
        <v>11</v>
      </c>
      <c r="S84" s="101" t="s">
        <v>11</v>
      </c>
      <c r="T84" s="101" t="s">
        <v>11</v>
      </c>
      <c r="U84" s="101" t="s">
        <v>11</v>
      </c>
      <c r="V84" s="102" t="s">
        <v>64</v>
      </c>
      <c r="W84" s="103" t="s">
        <v>632</v>
      </c>
      <c r="X84" s="103" t="s">
        <v>633</v>
      </c>
      <c r="Y84" s="103" t="s">
        <v>69</v>
      </c>
      <c r="Z84" s="104" t="s">
        <v>74</v>
      </c>
      <c r="AA84" s="105" t="s">
        <v>634</v>
      </c>
      <c r="AB84" s="105" t="s">
        <v>383</v>
      </c>
      <c r="AC84" s="106"/>
      <c r="AD84" s="1" t="s">
        <v>95</v>
      </c>
      <c r="AE84" s="16"/>
    </row>
    <row r="85">
      <c r="A85" s="88" t="s">
        <v>635</v>
      </c>
      <c r="B85" s="89" t="s">
        <v>636</v>
      </c>
      <c r="C85" s="93" t="s">
        <v>637</v>
      </c>
      <c r="D85" s="89">
        <v>2009.0</v>
      </c>
      <c r="E85" s="95" t="s">
        <v>46</v>
      </c>
      <c r="F85" s="95" t="s">
        <v>50</v>
      </c>
      <c r="G85" s="95" t="s">
        <v>52</v>
      </c>
      <c r="H85" s="95" t="s">
        <v>54</v>
      </c>
      <c r="I85" s="97" t="s">
        <v>56</v>
      </c>
      <c r="J85" s="97" t="s">
        <v>51</v>
      </c>
      <c r="K85" s="97" t="s">
        <v>51</v>
      </c>
      <c r="L85" s="97" t="s">
        <v>51</v>
      </c>
      <c r="M85" s="99" t="s">
        <v>9</v>
      </c>
      <c r="N85" s="99" t="s">
        <v>12</v>
      </c>
      <c r="O85" s="99" t="s">
        <v>21</v>
      </c>
      <c r="P85" s="99" t="s">
        <v>23</v>
      </c>
      <c r="Q85" s="99" t="s">
        <v>28</v>
      </c>
      <c r="R85" s="101" t="s">
        <v>50</v>
      </c>
      <c r="S85" s="101" t="s">
        <v>51</v>
      </c>
      <c r="T85" s="101" t="s">
        <v>61</v>
      </c>
      <c r="U85" s="101" t="s">
        <v>50</v>
      </c>
      <c r="V85" s="102" t="s">
        <v>64</v>
      </c>
      <c r="W85" s="103" t="s">
        <v>638</v>
      </c>
      <c r="X85" s="103" t="s">
        <v>639</v>
      </c>
      <c r="Y85" s="103" t="s">
        <v>69</v>
      </c>
      <c r="Z85" s="104" t="s">
        <v>73</v>
      </c>
      <c r="AA85" s="105" t="s">
        <v>640</v>
      </c>
      <c r="AB85" s="105"/>
      <c r="AC85" s="106" t="s">
        <v>641</v>
      </c>
      <c r="AD85" s="1" t="s">
        <v>95</v>
      </c>
      <c r="AE85" s="16"/>
    </row>
    <row r="86">
      <c r="A86" s="120" t="s">
        <v>642</v>
      </c>
      <c r="B86" s="89" t="s">
        <v>643</v>
      </c>
      <c r="C86" s="93" t="s">
        <v>644</v>
      </c>
      <c r="D86" s="89">
        <v>2008.0</v>
      </c>
      <c r="E86" s="95" t="s">
        <v>46</v>
      </c>
      <c r="F86" s="95" t="s">
        <v>49</v>
      </c>
      <c r="G86" s="95" t="s">
        <v>52</v>
      </c>
      <c r="H86" s="95" t="s">
        <v>54</v>
      </c>
      <c r="I86" s="97" t="s">
        <v>56</v>
      </c>
      <c r="J86" s="97" t="s">
        <v>52</v>
      </c>
      <c r="K86" s="97" t="s">
        <v>52</v>
      </c>
      <c r="L86" s="97" t="s">
        <v>51</v>
      </c>
      <c r="M86" s="99" t="s">
        <v>11</v>
      </c>
      <c r="N86" s="99" t="s">
        <v>15</v>
      </c>
      <c r="O86" s="99" t="s">
        <v>21</v>
      </c>
      <c r="P86" s="99" t="s">
        <v>23</v>
      </c>
      <c r="Q86" s="99" t="s">
        <v>28</v>
      </c>
      <c r="R86" s="101" t="s">
        <v>59</v>
      </c>
      <c r="S86" s="101" t="s">
        <v>52</v>
      </c>
      <c r="T86" s="101" t="s">
        <v>60</v>
      </c>
      <c r="U86" s="101" t="s">
        <v>62</v>
      </c>
      <c r="V86" s="102" t="s">
        <v>65</v>
      </c>
      <c r="W86" s="103" t="s">
        <v>625</v>
      </c>
      <c r="X86" s="103" t="s">
        <v>154</v>
      </c>
      <c r="Y86" s="103" t="s">
        <v>69</v>
      </c>
      <c r="Z86" s="104" t="s">
        <v>73</v>
      </c>
      <c r="AA86" s="105" t="s">
        <v>645</v>
      </c>
      <c r="AB86" s="105"/>
      <c r="AC86" s="106" t="s">
        <v>646</v>
      </c>
      <c r="AD86" s="1" t="s">
        <v>95</v>
      </c>
      <c r="AE86" s="16"/>
    </row>
    <row r="87">
      <c r="A87" s="88" t="s">
        <v>647</v>
      </c>
      <c r="B87" s="120" t="s">
        <v>648</v>
      </c>
      <c r="C87" s="149" t="s">
        <v>649</v>
      </c>
      <c r="D87" s="89">
        <v>2011.0</v>
      </c>
      <c r="E87" s="95" t="s">
        <v>45</v>
      </c>
      <c r="F87" s="95" t="s">
        <v>48</v>
      </c>
      <c r="G87" s="95" t="s">
        <v>51</v>
      </c>
      <c r="H87" s="95" t="s">
        <v>53</v>
      </c>
      <c r="I87" s="97" t="s">
        <v>56</v>
      </c>
      <c r="J87" s="97" t="s">
        <v>52</v>
      </c>
      <c r="K87" s="97" t="s">
        <v>52</v>
      </c>
      <c r="L87" s="97" t="s">
        <v>52</v>
      </c>
      <c r="M87" s="99" t="s">
        <v>9</v>
      </c>
      <c r="N87" s="99" t="s">
        <v>13</v>
      </c>
      <c r="O87" s="99" t="s">
        <v>20</v>
      </c>
      <c r="P87" s="99" t="s">
        <v>24</v>
      </c>
      <c r="Q87" s="99" t="s">
        <v>26</v>
      </c>
      <c r="R87" s="101" t="s">
        <v>59</v>
      </c>
      <c r="S87" s="101" t="s">
        <v>52</v>
      </c>
      <c r="T87" s="101" t="s">
        <v>60</v>
      </c>
      <c r="U87" s="101" t="s">
        <v>50</v>
      </c>
      <c r="V87" s="102" t="s">
        <v>65</v>
      </c>
      <c r="W87" s="103" t="s">
        <v>328</v>
      </c>
      <c r="X87" s="103" t="s">
        <v>650</v>
      </c>
      <c r="Y87" s="103" t="s">
        <v>66</v>
      </c>
      <c r="Z87" s="104" t="s">
        <v>72</v>
      </c>
      <c r="AA87" s="105" t="s">
        <v>651</v>
      </c>
      <c r="AB87" s="105"/>
      <c r="AC87" s="137" t="s">
        <v>652</v>
      </c>
      <c r="AD87" s="1" t="s">
        <v>95</v>
      </c>
      <c r="AE87" s="16"/>
    </row>
    <row r="88">
      <c r="A88" s="88" t="s">
        <v>653</v>
      </c>
      <c r="B88" s="89" t="s">
        <v>654</v>
      </c>
      <c r="C88" s="93" t="s">
        <v>655</v>
      </c>
      <c r="D88" s="89">
        <v>2001.0</v>
      </c>
      <c r="E88" s="95" t="s">
        <v>45</v>
      </c>
      <c r="F88" s="95" t="s">
        <v>48</v>
      </c>
      <c r="G88" s="95" t="s">
        <v>51</v>
      </c>
      <c r="H88" s="95" t="s">
        <v>54</v>
      </c>
      <c r="I88" s="97" t="s">
        <v>56</v>
      </c>
      <c r="J88" s="97" t="s">
        <v>52</v>
      </c>
      <c r="K88" s="97" t="s">
        <v>52</v>
      </c>
      <c r="L88" s="97" t="s">
        <v>51</v>
      </c>
      <c r="M88" s="99" t="s">
        <v>11</v>
      </c>
      <c r="N88" s="99" t="s">
        <v>12</v>
      </c>
      <c r="O88" s="99" t="s">
        <v>21</v>
      </c>
      <c r="P88" s="99" t="s">
        <v>23</v>
      </c>
      <c r="Q88" s="99" t="s">
        <v>28</v>
      </c>
      <c r="R88" s="101" t="s">
        <v>58</v>
      </c>
      <c r="S88" s="101" t="s">
        <v>51</v>
      </c>
      <c r="T88" s="101" t="s">
        <v>60</v>
      </c>
      <c r="U88" s="101" t="s">
        <v>62</v>
      </c>
      <c r="V88" s="102" t="s">
        <v>64</v>
      </c>
      <c r="W88" s="103" t="s">
        <v>656</v>
      </c>
      <c r="X88" s="103" t="s">
        <v>657</v>
      </c>
      <c r="Y88" s="103" t="s">
        <v>66</v>
      </c>
      <c r="Z88" s="104" t="s">
        <v>73</v>
      </c>
      <c r="AA88" s="105" t="s">
        <v>658</v>
      </c>
      <c r="AB88" s="105"/>
      <c r="AC88" s="106" t="s">
        <v>659</v>
      </c>
      <c r="AD88" s="1" t="s">
        <v>95</v>
      </c>
      <c r="AE88" s="16"/>
    </row>
    <row r="89">
      <c r="A89" s="122" t="s">
        <v>660</v>
      </c>
      <c r="B89" s="89" t="s">
        <v>661</v>
      </c>
      <c r="C89" s="93" t="s">
        <v>662</v>
      </c>
      <c r="D89" s="89">
        <v>2013.0</v>
      </c>
      <c r="E89" s="95" t="s">
        <v>47</v>
      </c>
      <c r="F89" s="95" t="s">
        <v>48</v>
      </c>
      <c r="G89" s="95" t="s">
        <v>52</v>
      </c>
      <c r="H89" s="95" t="s">
        <v>54</v>
      </c>
      <c r="I89" s="97" t="s">
        <v>56</v>
      </c>
      <c r="J89" s="97" t="s">
        <v>51</v>
      </c>
      <c r="K89" s="97" t="s">
        <v>51</v>
      </c>
      <c r="L89" s="97" t="s">
        <v>51</v>
      </c>
      <c r="M89" s="99" t="s">
        <v>9</v>
      </c>
      <c r="N89" s="99" t="s">
        <v>17</v>
      </c>
      <c r="O89" s="99" t="s">
        <v>19</v>
      </c>
      <c r="P89" s="99" t="s">
        <v>23</v>
      </c>
      <c r="Q89" s="99" t="s">
        <v>28</v>
      </c>
      <c r="R89" s="101" t="s">
        <v>50</v>
      </c>
      <c r="S89" s="101" t="s">
        <v>51</v>
      </c>
      <c r="T89" s="101" t="s">
        <v>61</v>
      </c>
      <c r="U89" s="101" t="s">
        <v>50</v>
      </c>
      <c r="V89" s="102" t="s">
        <v>64</v>
      </c>
      <c r="W89" s="103" t="s">
        <v>356</v>
      </c>
      <c r="X89" s="103" t="s">
        <v>663</v>
      </c>
      <c r="Y89" s="103" t="s">
        <v>66</v>
      </c>
      <c r="Z89" s="104" t="s">
        <v>73</v>
      </c>
      <c r="AA89" s="105" t="s">
        <v>664</v>
      </c>
      <c r="AB89" s="105"/>
      <c r="AC89" s="137" t="s">
        <v>665</v>
      </c>
      <c r="AD89" s="1" t="s">
        <v>95</v>
      </c>
      <c r="AE89" s="126" t="s">
        <v>666</v>
      </c>
    </row>
    <row r="90">
      <c r="A90" s="126" t="s">
        <v>667</v>
      </c>
      <c r="B90" s="89" t="s">
        <v>668</v>
      </c>
      <c r="C90" s="93" t="s">
        <v>669</v>
      </c>
      <c r="D90" s="89">
        <v>2013.0</v>
      </c>
      <c r="E90" s="95" t="s">
        <v>46</v>
      </c>
      <c r="F90" s="95" t="s">
        <v>48</v>
      </c>
      <c r="G90" s="95" t="s">
        <v>51</v>
      </c>
      <c r="H90" s="95" t="s">
        <v>55</v>
      </c>
      <c r="I90" s="97" t="s">
        <v>56</v>
      </c>
      <c r="J90" s="97" t="s">
        <v>51</v>
      </c>
      <c r="K90" s="97" t="s">
        <v>51</v>
      </c>
      <c r="L90" s="97" t="s">
        <v>51</v>
      </c>
      <c r="M90" s="99" t="s">
        <v>11</v>
      </c>
      <c r="N90" s="99" t="s">
        <v>13</v>
      </c>
      <c r="O90" s="99" t="s">
        <v>11</v>
      </c>
      <c r="P90" s="99" t="s">
        <v>24</v>
      </c>
      <c r="Q90" s="99" t="s">
        <v>26</v>
      </c>
      <c r="R90" s="101" t="s">
        <v>11</v>
      </c>
      <c r="S90" s="101" t="s">
        <v>51</v>
      </c>
      <c r="T90" s="101" t="s">
        <v>60</v>
      </c>
      <c r="U90" s="101" t="s">
        <v>62</v>
      </c>
      <c r="V90" s="102" t="s">
        <v>65</v>
      </c>
      <c r="W90" s="103" t="s">
        <v>670</v>
      </c>
      <c r="X90" s="103" t="s">
        <v>671</v>
      </c>
      <c r="Y90" s="103" t="s">
        <v>68</v>
      </c>
      <c r="Z90" s="104" t="s">
        <v>72</v>
      </c>
      <c r="AA90" s="105" t="s">
        <v>672</v>
      </c>
      <c r="AB90" s="12"/>
      <c r="AC90" s="109" t="s">
        <v>170</v>
      </c>
      <c r="AD90" s="1" t="s">
        <v>95</v>
      </c>
      <c r="AE90" s="16"/>
    </row>
    <row r="91">
      <c r="A91" s="122" t="s">
        <v>673</v>
      </c>
      <c r="B91" s="89" t="s">
        <v>674</v>
      </c>
      <c r="C91" s="93" t="s">
        <v>675</v>
      </c>
      <c r="D91" s="89">
        <v>2005.0</v>
      </c>
      <c r="E91" s="95" t="s">
        <v>46</v>
      </c>
      <c r="F91" s="95" t="s">
        <v>50</v>
      </c>
      <c r="G91" s="95" t="s">
        <v>51</v>
      </c>
      <c r="H91" s="95" t="s">
        <v>53</v>
      </c>
      <c r="I91" s="97" t="s">
        <v>56</v>
      </c>
      <c r="J91" s="97" t="s">
        <v>51</v>
      </c>
      <c r="K91" s="97" t="s">
        <v>51</v>
      </c>
      <c r="L91" s="97" t="s">
        <v>51</v>
      </c>
      <c r="M91" s="99" t="s">
        <v>9</v>
      </c>
      <c r="N91" s="99" t="s">
        <v>17</v>
      </c>
      <c r="O91" s="99" t="s">
        <v>21</v>
      </c>
      <c r="P91" s="99" t="s">
        <v>23</v>
      </c>
      <c r="Q91" s="99" t="s">
        <v>28</v>
      </c>
      <c r="R91" s="101" t="s">
        <v>59</v>
      </c>
      <c r="S91" s="101" t="s">
        <v>51</v>
      </c>
      <c r="T91" s="101" t="s">
        <v>60</v>
      </c>
      <c r="U91" s="101" t="s">
        <v>63</v>
      </c>
      <c r="V91" s="102" t="s">
        <v>65</v>
      </c>
      <c r="W91" s="103" t="s">
        <v>676</v>
      </c>
      <c r="X91" s="103" t="s">
        <v>677</v>
      </c>
      <c r="Y91" s="103" t="s">
        <v>66</v>
      </c>
      <c r="Z91" s="104" t="s">
        <v>72</v>
      </c>
      <c r="AA91" s="105" t="s">
        <v>678</v>
      </c>
      <c r="AB91" s="105"/>
      <c r="AC91" s="106" t="s">
        <v>679</v>
      </c>
      <c r="AD91" s="1" t="s">
        <v>95</v>
      </c>
      <c r="AE91" s="126" t="s">
        <v>680</v>
      </c>
    </row>
    <row r="92">
      <c r="A92" s="120" t="s">
        <v>681</v>
      </c>
      <c r="B92" s="89" t="s">
        <v>682</v>
      </c>
      <c r="C92" s="93" t="s">
        <v>683</v>
      </c>
      <c r="D92" s="89">
        <v>2016.0</v>
      </c>
      <c r="E92" s="95" t="s">
        <v>46</v>
      </c>
      <c r="F92" s="95" t="s">
        <v>48</v>
      </c>
      <c r="G92" s="95" t="s">
        <v>52</v>
      </c>
      <c r="H92" s="95" t="s">
        <v>53</v>
      </c>
      <c r="I92" s="97" t="s">
        <v>56</v>
      </c>
      <c r="J92" s="97" t="s">
        <v>51</v>
      </c>
      <c r="K92" s="97" t="s">
        <v>51</v>
      </c>
      <c r="L92" s="97" t="s">
        <v>51</v>
      </c>
      <c r="M92" s="99" t="s">
        <v>11</v>
      </c>
      <c r="N92" s="99" t="s">
        <v>15</v>
      </c>
      <c r="O92" s="99" t="s">
        <v>20</v>
      </c>
      <c r="P92" s="99" t="s">
        <v>25</v>
      </c>
      <c r="Q92" s="99" t="s">
        <v>28</v>
      </c>
      <c r="R92" s="101" t="s">
        <v>58</v>
      </c>
      <c r="S92" s="101" t="s">
        <v>52</v>
      </c>
      <c r="T92" s="101" t="s">
        <v>60</v>
      </c>
      <c r="U92" s="101" t="s">
        <v>63</v>
      </c>
      <c r="V92" s="102" t="s">
        <v>64</v>
      </c>
      <c r="W92" s="103" t="s">
        <v>684</v>
      </c>
      <c r="X92" s="103" t="s">
        <v>685</v>
      </c>
      <c r="Y92" s="103" t="s">
        <v>69</v>
      </c>
      <c r="Z92" s="104" t="s">
        <v>72</v>
      </c>
      <c r="AA92" s="105" t="s">
        <v>686</v>
      </c>
      <c r="AB92" s="105"/>
      <c r="AC92" s="106" t="s">
        <v>687</v>
      </c>
      <c r="AD92" s="1" t="s">
        <v>95</v>
      </c>
      <c r="AE92" s="16"/>
    </row>
    <row r="93">
      <c r="A93" s="217" t="s">
        <v>688</v>
      </c>
      <c r="B93" s="89" t="s">
        <v>689</v>
      </c>
      <c r="C93" s="93" t="s">
        <v>690</v>
      </c>
      <c r="D93" s="89">
        <v>2015.0</v>
      </c>
      <c r="E93" s="95" t="s">
        <v>47</v>
      </c>
      <c r="F93" s="95" t="s">
        <v>48</v>
      </c>
      <c r="G93" s="95" t="s">
        <v>52</v>
      </c>
      <c r="H93" s="95" t="s">
        <v>53</v>
      </c>
      <c r="I93" s="97" t="s">
        <v>56</v>
      </c>
      <c r="J93" s="97" t="s">
        <v>52</v>
      </c>
      <c r="K93" s="97" t="s">
        <v>52</v>
      </c>
      <c r="L93" s="97" t="s">
        <v>51</v>
      </c>
      <c r="M93" s="99" t="s">
        <v>11</v>
      </c>
      <c r="N93" s="99" t="s">
        <v>15</v>
      </c>
      <c r="O93" s="99" t="s">
        <v>20</v>
      </c>
      <c r="P93" s="99" t="s">
        <v>25</v>
      </c>
      <c r="Q93" s="99" t="s">
        <v>28</v>
      </c>
      <c r="R93" s="101" t="s">
        <v>58</v>
      </c>
      <c r="S93" s="101" t="s">
        <v>52</v>
      </c>
      <c r="T93" s="101" t="s">
        <v>60</v>
      </c>
      <c r="U93" s="101" t="s">
        <v>63</v>
      </c>
      <c r="V93" s="102" t="s">
        <v>65</v>
      </c>
      <c r="W93" s="103" t="s">
        <v>691</v>
      </c>
      <c r="X93" s="103" t="s">
        <v>692</v>
      </c>
      <c r="Y93" s="103" t="s">
        <v>66</v>
      </c>
      <c r="Z93" s="104" t="s">
        <v>74</v>
      </c>
      <c r="AA93" s="105" t="s">
        <v>693</v>
      </c>
      <c r="AB93" s="105"/>
      <c r="AC93" s="106" t="s">
        <v>694</v>
      </c>
      <c r="AD93" s="1" t="s">
        <v>95</v>
      </c>
      <c r="AE93" s="16"/>
    </row>
    <row r="94">
      <c r="A94" s="88" t="s">
        <v>695</v>
      </c>
      <c r="B94" s="89" t="s">
        <v>696</v>
      </c>
      <c r="C94" s="93" t="s">
        <v>697</v>
      </c>
      <c r="D94" s="89">
        <v>2017.0</v>
      </c>
      <c r="E94" s="95" t="s">
        <v>46</v>
      </c>
      <c r="F94" s="95" t="s">
        <v>49</v>
      </c>
      <c r="G94" s="95" t="s">
        <v>52</v>
      </c>
      <c r="H94" s="95" t="s">
        <v>53</v>
      </c>
      <c r="I94" s="97" t="s">
        <v>56</v>
      </c>
      <c r="J94" s="97" t="s">
        <v>52</v>
      </c>
      <c r="K94" s="97" t="s">
        <v>51</v>
      </c>
      <c r="L94" s="97" t="s">
        <v>51</v>
      </c>
      <c r="M94" s="99" t="s">
        <v>11</v>
      </c>
      <c r="N94" s="99" t="s">
        <v>12</v>
      </c>
      <c r="O94" s="99" t="s">
        <v>21</v>
      </c>
      <c r="P94" s="99" t="s">
        <v>23</v>
      </c>
      <c r="Q94" s="99" t="s">
        <v>28</v>
      </c>
      <c r="R94" s="101" t="s">
        <v>59</v>
      </c>
      <c r="S94" s="101" t="s">
        <v>51</v>
      </c>
      <c r="T94" s="101" t="s">
        <v>60</v>
      </c>
      <c r="U94" s="101" t="s">
        <v>63</v>
      </c>
      <c r="V94" s="102" t="s">
        <v>64</v>
      </c>
      <c r="W94" s="103" t="s">
        <v>698</v>
      </c>
      <c r="X94" s="103" t="s">
        <v>699</v>
      </c>
      <c r="Y94" s="103" t="s">
        <v>69</v>
      </c>
      <c r="Z94" s="104" t="s">
        <v>70</v>
      </c>
      <c r="AA94" s="105" t="s">
        <v>700</v>
      </c>
      <c r="AB94" s="105"/>
      <c r="AC94" s="106" t="s">
        <v>170</v>
      </c>
      <c r="AD94" s="1" t="s">
        <v>95</v>
      </c>
      <c r="AE94" s="16"/>
    </row>
    <row r="95">
      <c r="A95" s="126" t="s">
        <v>701</v>
      </c>
      <c r="B95" s="89" t="s">
        <v>702</v>
      </c>
      <c r="C95" s="93" t="s">
        <v>703</v>
      </c>
      <c r="D95" s="89">
        <v>2013.0</v>
      </c>
      <c r="E95" s="95" t="s">
        <v>47</v>
      </c>
      <c r="F95" s="95" t="s">
        <v>48</v>
      </c>
      <c r="G95" s="95" t="s">
        <v>52</v>
      </c>
      <c r="H95" s="95" t="s">
        <v>54</v>
      </c>
      <c r="I95" s="97" t="s">
        <v>57</v>
      </c>
      <c r="J95" s="97" t="s">
        <v>51</v>
      </c>
      <c r="K95" s="97" t="s">
        <v>51</v>
      </c>
      <c r="L95" s="97" t="s">
        <v>51</v>
      </c>
      <c r="M95" s="99" t="s">
        <v>11</v>
      </c>
      <c r="N95" s="99" t="s">
        <v>15</v>
      </c>
      <c r="O95" s="99" t="s">
        <v>20</v>
      </c>
      <c r="P95" s="99" t="s">
        <v>23</v>
      </c>
      <c r="Q95" s="99" t="s">
        <v>28</v>
      </c>
      <c r="R95" s="101" t="s">
        <v>58</v>
      </c>
      <c r="S95" s="101" t="s">
        <v>52</v>
      </c>
      <c r="T95" s="101" t="s">
        <v>11</v>
      </c>
      <c r="U95" s="101" t="s">
        <v>63</v>
      </c>
      <c r="V95" s="102" t="s">
        <v>64</v>
      </c>
      <c r="W95" s="103" t="s">
        <v>704</v>
      </c>
      <c r="X95" s="103" t="s">
        <v>705</v>
      </c>
      <c r="Y95" s="103" t="s">
        <v>66</v>
      </c>
      <c r="Z95" s="104" t="s">
        <v>74</v>
      </c>
      <c r="AA95" s="105" t="s">
        <v>706</v>
      </c>
      <c r="AB95" s="12"/>
      <c r="AC95" s="109" t="s">
        <v>707</v>
      </c>
      <c r="AD95" s="1" t="s">
        <v>95</v>
      </c>
      <c r="AE95" s="16"/>
    </row>
    <row r="96">
      <c r="A96" s="88" t="s">
        <v>708</v>
      </c>
      <c r="B96" s="89" t="s">
        <v>709</v>
      </c>
      <c r="C96" s="93" t="s">
        <v>710</v>
      </c>
      <c r="D96" s="89">
        <v>2016.0</v>
      </c>
      <c r="E96" s="95" t="s">
        <v>46</v>
      </c>
      <c r="F96" s="95" t="s">
        <v>50</v>
      </c>
      <c r="G96" s="95" t="s">
        <v>52</v>
      </c>
      <c r="H96" s="95" t="s">
        <v>54</v>
      </c>
      <c r="I96" s="97" t="s">
        <v>56</v>
      </c>
      <c r="J96" s="97" t="s">
        <v>51</v>
      </c>
      <c r="K96" s="97" t="s">
        <v>51</v>
      </c>
      <c r="L96" s="97" t="s">
        <v>51</v>
      </c>
      <c r="M96" s="99" t="s">
        <v>11</v>
      </c>
      <c r="N96" s="99" t="s">
        <v>15</v>
      </c>
      <c r="O96" s="99" t="s">
        <v>19</v>
      </c>
      <c r="P96" s="99" t="s">
        <v>22</v>
      </c>
      <c r="Q96" s="99" t="s">
        <v>28</v>
      </c>
      <c r="R96" s="101" t="s">
        <v>58</v>
      </c>
      <c r="S96" s="101" t="s">
        <v>52</v>
      </c>
      <c r="T96" s="101" t="s">
        <v>60</v>
      </c>
      <c r="U96" s="101" t="s">
        <v>62</v>
      </c>
      <c r="V96" s="102" t="s">
        <v>64</v>
      </c>
      <c r="W96" s="103" t="s">
        <v>711</v>
      </c>
      <c r="X96" s="103" t="s">
        <v>712</v>
      </c>
      <c r="Y96" s="103" t="s">
        <v>69</v>
      </c>
      <c r="Z96" s="104" t="s">
        <v>73</v>
      </c>
      <c r="AA96" s="105" t="s">
        <v>713</v>
      </c>
      <c r="AB96" s="105"/>
      <c r="AC96" s="106" t="s">
        <v>714</v>
      </c>
      <c r="AD96" s="1" t="s">
        <v>95</v>
      </c>
      <c r="AE96" s="16"/>
    </row>
    <row r="97">
      <c r="A97" s="88" t="s">
        <v>715</v>
      </c>
      <c r="B97" s="89" t="s">
        <v>716</v>
      </c>
      <c r="C97" s="93" t="s">
        <v>717</v>
      </c>
      <c r="D97" s="89">
        <v>2015.0</v>
      </c>
      <c r="E97" s="95" t="s">
        <v>47</v>
      </c>
      <c r="F97" s="95" t="s">
        <v>48</v>
      </c>
      <c r="G97" s="95" t="s">
        <v>52</v>
      </c>
      <c r="H97" s="95" t="s">
        <v>53</v>
      </c>
      <c r="I97" s="97" t="s">
        <v>56</v>
      </c>
      <c r="J97" s="97" t="s">
        <v>52</v>
      </c>
      <c r="K97" s="97" t="s">
        <v>52</v>
      </c>
      <c r="L97" s="97" t="s">
        <v>51</v>
      </c>
      <c r="M97" s="99" t="s">
        <v>11</v>
      </c>
      <c r="N97" s="99" t="s">
        <v>15</v>
      </c>
      <c r="O97" s="99" t="s">
        <v>20</v>
      </c>
      <c r="P97" s="99" t="s">
        <v>25</v>
      </c>
      <c r="Q97" s="99" t="s">
        <v>28</v>
      </c>
      <c r="R97" s="101" t="s">
        <v>58</v>
      </c>
      <c r="S97" s="101" t="s">
        <v>52</v>
      </c>
      <c r="T97" s="101" t="s">
        <v>60</v>
      </c>
      <c r="U97" s="101" t="s">
        <v>63</v>
      </c>
      <c r="V97" s="102" t="s">
        <v>64</v>
      </c>
      <c r="W97" s="103" t="s">
        <v>718</v>
      </c>
      <c r="X97" s="103" t="s">
        <v>719</v>
      </c>
      <c r="Y97" s="103" t="s">
        <v>69</v>
      </c>
      <c r="Z97" s="104" t="s">
        <v>74</v>
      </c>
      <c r="AA97" s="105" t="s">
        <v>720</v>
      </c>
      <c r="AB97" s="105" t="s">
        <v>721</v>
      </c>
      <c r="AC97" s="13"/>
      <c r="AD97" s="1" t="s">
        <v>95</v>
      </c>
      <c r="AE97" s="16"/>
    </row>
    <row r="98">
      <c r="A98" s="126" t="s">
        <v>722</v>
      </c>
      <c r="B98" s="89" t="s">
        <v>723</v>
      </c>
      <c r="C98" s="93" t="s">
        <v>724</v>
      </c>
      <c r="D98" s="89">
        <v>2011.0</v>
      </c>
      <c r="E98" s="95" t="s">
        <v>47</v>
      </c>
      <c r="F98" s="95" t="s">
        <v>50</v>
      </c>
      <c r="G98" s="95" t="s">
        <v>52</v>
      </c>
      <c r="H98" s="95" t="s">
        <v>53</v>
      </c>
      <c r="I98" s="97" t="s">
        <v>56</v>
      </c>
      <c r="J98" s="97" t="s">
        <v>51</v>
      </c>
      <c r="K98" s="97" t="s">
        <v>51</v>
      </c>
      <c r="L98" s="97" t="s">
        <v>51</v>
      </c>
      <c r="M98" s="99" t="s">
        <v>11</v>
      </c>
      <c r="N98" s="99" t="s">
        <v>12</v>
      </c>
      <c r="O98" s="99" t="s">
        <v>19</v>
      </c>
      <c r="P98" s="99" t="s">
        <v>23</v>
      </c>
      <c r="Q98" s="99" t="s">
        <v>26</v>
      </c>
      <c r="R98" s="101" t="s">
        <v>59</v>
      </c>
      <c r="S98" s="101" t="s">
        <v>51</v>
      </c>
      <c r="T98" s="101" t="s">
        <v>61</v>
      </c>
      <c r="U98" s="101" t="s">
        <v>50</v>
      </c>
      <c r="V98" s="102" t="s">
        <v>64</v>
      </c>
      <c r="W98" s="103" t="s">
        <v>244</v>
      </c>
      <c r="X98" s="103" t="s">
        <v>725</v>
      </c>
      <c r="Y98" s="103" t="s">
        <v>66</v>
      </c>
      <c r="Z98" s="104" t="s">
        <v>71</v>
      </c>
      <c r="AA98" s="105" t="s">
        <v>726</v>
      </c>
      <c r="AB98" s="105"/>
      <c r="AC98" s="137" t="s">
        <v>727</v>
      </c>
      <c r="AD98" s="1" t="s">
        <v>95</v>
      </c>
      <c r="AE98" s="16"/>
    </row>
    <row r="99">
      <c r="A99" s="88" t="s">
        <v>728</v>
      </c>
      <c r="B99" s="120" t="s">
        <v>729</v>
      </c>
      <c r="C99" s="93" t="s">
        <v>730</v>
      </c>
      <c r="D99" s="89">
        <v>2005.0</v>
      </c>
      <c r="E99" s="95" t="s">
        <v>47</v>
      </c>
      <c r="F99" s="95" t="s">
        <v>48</v>
      </c>
      <c r="G99" s="95" t="s">
        <v>52</v>
      </c>
      <c r="H99" s="95" t="s">
        <v>53</v>
      </c>
      <c r="I99" s="97" t="s">
        <v>56</v>
      </c>
      <c r="J99" s="97" t="s">
        <v>52</v>
      </c>
      <c r="K99" s="97" t="s">
        <v>52</v>
      </c>
      <c r="L99" s="97" t="s">
        <v>51</v>
      </c>
      <c r="M99" s="198" t="s">
        <v>11</v>
      </c>
      <c r="N99" s="99" t="s">
        <v>15</v>
      </c>
      <c r="O99" s="99" t="s">
        <v>20</v>
      </c>
      <c r="P99" s="99" t="s">
        <v>25</v>
      </c>
      <c r="Q99" s="99" t="s">
        <v>28</v>
      </c>
      <c r="R99" s="101" t="s">
        <v>11</v>
      </c>
      <c r="S99" s="101" t="s">
        <v>11</v>
      </c>
      <c r="T99" s="101" t="s">
        <v>11</v>
      </c>
      <c r="U99" s="101" t="s">
        <v>11</v>
      </c>
      <c r="V99" s="102" t="s">
        <v>64</v>
      </c>
      <c r="W99" s="103" t="s">
        <v>731</v>
      </c>
      <c r="X99" s="103" t="s">
        <v>732</v>
      </c>
      <c r="Y99" s="103" t="s">
        <v>69</v>
      </c>
      <c r="Z99" s="104" t="s">
        <v>74</v>
      </c>
      <c r="AA99" s="105" t="s">
        <v>733</v>
      </c>
      <c r="AB99" s="105"/>
      <c r="AC99" s="137" t="s">
        <v>734</v>
      </c>
      <c r="AD99" s="1" t="s">
        <v>95</v>
      </c>
      <c r="AE99" s="16"/>
    </row>
    <row r="100">
      <c r="A100" s="88" t="s">
        <v>735</v>
      </c>
      <c r="B100" s="89" t="s">
        <v>736</v>
      </c>
      <c r="C100" s="93" t="s">
        <v>737</v>
      </c>
      <c r="D100" s="89">
        <v>2014.0</v>
      </c>
      <c r="E100" s="95" t="s">
        <v>47</v>
      </c>
      <c r="F100" s="95" t="s">
        <v>48</v>
      </c>
      <c r="G100" s="95" t="s">
        <v>52</v>
      </c>
      <c r="H100" s="95" t="s">
        <v>54</v>
      </c>
      <c r="I100" s="97" t="s">
        <v>56</v>
      </c>
      <c r="J100" s="97" t="s">
        <v>52</v>
      </c>
      <c r="K100" s="97" t="s">
        <v>51</v>
      </c>
      <c r="L100" s="97" t="s">
        <v>51</v>
      </c>
      <c r="M100" s="99" t="s">
        <v>11</v>
      </c>
      <c r="N100" s="99" t="s">
        <v>15</v>
      </c>
      <c r="O100" s="99" t="s">
        <v>20</v>
      </c>
      <c r="P100" s="99" t="s">
        <v>25</v>
      </c>
      <c r="Q100" s="99" t="s">
        <v>28</v>
      </c>
      <c r="R100" s="101" t="s">
        <v>58</v>
      </c>
      <c r="S100" s="101" t="s">
        <v>52</v>
      </c>
      <c r="T100" s="101" t="s">
        <v>60</v>
      </c>
      <c r="U100" s="101" t="s">
        <v>62</v>
      </c>
      <c r="V100" s="102" t="s">
        <v>64</v>
      </c>
      <c r="W100" s="103" t="s">
        <v>328</v>
      </c>
      <c r="X100" s="103" t="s">
        <v>738</v>
      </c>
      <c r="Y100" s="103" t="s">
        <v>69</v>
      </c>
      <c r="Z100" s="104" t="s">
        <v>74</v>
      </c>
      <c r="AA100" s="105" t="s">
        <v>739</v>
      </c>
      <c r="AB100" s="12"/>
      <c r="AC100" s="109" t="s">
        <v>740</v>
      </c>
      <c r="AD100" s="1" t="s">
        <v>95</v>
      </c>
      <c r="AE100" s="16"/>
    </row>
    <row r="101">
      <c r="A101" s="88" t="s">
        <v>741</v>
      </c>
      <c r="B101" s="89" t="s">
        <v>742</v>
      </c>
      <c r="C101" s="93" t="s">
        <v>743</v>
      </c>
      <c r="D101" s="89">
        <v>2009.0</v>
      </c>
      <c r="E101" s="95" t="s">
        <v>46</v>
      </c>
      <c r="F101" s="95" t="s">
        <v>50</v>
      </c>
      <c r="G101" s="95" t="s">
        <v>51</v>
      </c>
      <c r="H101" s="95" t="s">
        <v>54</v>
      </c>
      <c r="I101" s="97" t="s">
        <v>56</v>
      </c>
      <c r="J101" s="97" t="s">
        <v>52</v>
      </c>
      <c r="K101" s="97" t="s">
        <v>52</v>
      </c>
      <c r="L101" s="97" t="s">
        <v>51</v>
      </c>
      <c r="M101" s="99" t="s">
        <v>11</v>
      </c>
      <c r="N101" s="99" t="s">
        <v>12</v>
      </c>
      <c r="O101" s="99" t="s">
        <v>20</v>
      </c>
      <c r="P101" s="99" t="s">
        <v>25</v>
      </c>
      <c r="Q101" s="99" t="s">
        <v>28</v>
      </c>
      <c r="R101" s="101" t="s">
        <v>59</v>
      </c>
      <c r="S101" s="101" t="s">
        <v>52</v>
      </c>
      <c r="T101" s="101" t="s">
        <v>60</v>
      </c>
      <c r="U101" s="101" t="s">
        <v>62</v>
      </c>
      <c r="V101" s="102" t="s">
        <v>65</v>
      </c>
      <c r="W101" s="103" t="s">
        <v>744</v>
      </c>
      <c r="X101" s="103" t="s">
        <v>745</v>
      </c>
      <c r="Y101" s="103" t="s">
        <v>67</v>
      </c>
      <c r="Z101" s="104" t="s">
        <v>72</v>
      </c>
      <c r="AA101" s="105" t="s">
        <v>746</v>
      </c>
      <c r="AB101" s="105"/>
      <c r="AC101" s="106" t="s">
        <v>747</v>
      </c>
      <c r="AD101" s="1" t="s">
        <v>95</v>
      </c>
      <c r="AE101" s="16"/>
    </row>
    <row r="102">
      <c r="A102" s="88" t="s">
        <v>748</v>
      </c>
      <c r="B102" s="89" t="s">
        <v>749</v>
      </c>
      <c r="C102" s="93" t="s">
        <v>750</v>
      </c>
      <c r="D102" s="89">
        <v>2014.0</v>
      </c>
      <c r="E102" s="95" t="s">
        <v>47</v>
      </c>
      <c r="F102" s="95" t="s">
        <v>48</v>
      </c>
      <c r="G102" s="95" t="s">
        <v>51</v>
      </c>
      <c r="H102" s="95" t="s">
        <v>53</v>
      </c>
      <c r="I102" s="97" t="s">
        <v>56</v>
      </c>
      <c r="J102" s="97" t="s">
        <v>52</v>
      </c>
      <c r="K102" s="97" t="s">
        <v>52</v>
      </c>
      <c r="L102" s="97" t="s">
        <v>51</v>
      </c>
      <c r="M102" s="99" t="s">
        <v>11</v>
      </c>
      <c r="N102" s="99" t="s">
        <v>15</v>
      </c>
      <c r="O102" s="99" t="s">
        <v>20</v>
      </c>
      <c r="P102" s="99" t="s">
        <v>25</v>
      </c>
      <c r="Q102" s="99" t="s">
        <v>28</v>
      </c>
      <c r="R102" s="101" t="s">
        <v>58</v>
      </c>
      <c r="S102" s="101" t="s">
        <v>52</v>
      </c>
      <c r="T102" s="101" t="s">
        <v>60</v>
      </c>
      <c r="U102" s="101" t="s">
        <v>63</v>
      </c>
      <c r="V102" s="102" t="s">
        <v>64</v>
      </c>
      <c r="W102" s="218" t="s">
        <v>106</v>
      </c>
      <c r="X102" s="103" t="s">
        <v>751</v>
      </c>
      <c r="Y102" s="103" t="s">
        <v>69</v>
      </c>
      <c r="Z102" s="104" t="s">
        <v>74</v>
      </c>
      <c r="AA102" s="105" t="s">
        <v>752</v>
      </c>
      <c r="AB102" s="105" t="s">
        <v>753</v>
      </c>
      <c r="AC102" s="13"/>
      <c r="AD102" s="1" t="s">
        <v>95</v>
      </c>
      <c r="AE102" s="16"/>
    </row>
    <row r="103">
      <c r="A103" s="120" t="s">
        <v>754</v>
      </c>
      <c r="B103" s="219" t="s">
        <v>755</v>
      </c>
      <c r="C103" s="93" t="s">
        <v>756</v>
      </c>
      <c r="D103" s="89">
        <v>2017.0</v>
      </c>
      <c r="E103" s="95" t="s">
        <v>45</v>
      </c>
      <c r="F103" s="95" t="s">
        <v>48</v>
      </c>
      <c r="G103" s="95" t="s">
        <v>52</v>
      </c>
      <c r="H103" s="95" t="s">
        <v>54</v>
      </c>
      <c r="I103" s="97" t="s">
        <v>50</v>
      </c>
      <c r="J103" s="97" t="s">
        <v>52</v>
      </c>
      <c r="K103" s="97" t="s">
        <v>51</v>
      </c>
      <c r="L103" s="97" t="s">
        <v>51</v>
      </c>
      <c r="M103" s="99" t="s">
        <v>9</v>
      </c>
      <c r="N103" s="99" t="s">
        <v>12</v>
      </c>
      <c r="O103" s="99" t="s">
        <v>19</v>
      </c>
      <c r="P103" s="99" t="s">
        <v>22</v>
      </c>
      <c r="Q103" s="99" t="s">
        <v>28</v>
      </c>
      <c r="R103" s="101" t="s">
        <v>58</v>
      </c>
      <c r="S103" s="101" t="s">
        <v>52</v>
      </c>
      <c r="T103" s="101" t="s">
        <v>60</v>
      </c>
      <c r="U103" s="101" t="s">
        <v>11</v>
      </c>
      <c r="V103" s="102" t="s">
        <v>64</v>
      </c>
      <c r="W103" s="103" t="s">
        <v>757</v>
      </c>
      <c r="X103" s="103" t="s">
        <v>758</v>
      </c>
      <c r="Y103" s="103" t="s">
        <v>69</v>
      </c>
      <c r="Z103" s="104" t="s">
        <v>73</v>
      </c>
      <c r="AA103" s="105" t="s">
        <v>759</v>
      </c>
      <c r="AB103" s="105"/>
      <c r="AC103" s="106" t="s">
        <v>760</v>
      </c>
      <c r="AD103" s="1" t="s">
        <v>95</v>
      </c>
      <c r="AE103" s="1" t="s">
        <v>614</v>
      </c>
    </row>
    <row r="104">
      <c r="A104" s="116" t="s">
        <v>761</v>
      </c>
      <c r="B104" s="117" t="s">
        <v>762</v>
      </c>
      <c r="C104" s="93" t="s">
        <v>763</v>
      </c>
      <c r="D104" s="89">
        <v>2012.0</v>
      </c>
      <c r="E104" s="95" t="s">
        <v>47</v>
      </c>
      <c r="F104" s="95" t="s">
        <v>48</v>
      </c>
      <c r="G104" s="95" t="s">
        <v>52</v>
      </c>
      <c r="H104" s="95" t="s">
        <v>53</v>
      </c>
      <c r="I104" s="97" t="s">
        <v>56</v>
      </c>
      <c r="J104" s="97" t="s">
        <v>51</v>
      </c>
      <c r="K104" s="97" t="s">
        <v>52</v>
      </c>
      <c r="L104" s="97" t="s">
        <v>51</v>
      </c>
      <c r="M104" s="99" t="s">
        <v>11</v>
      </c>
      <c r="N104" s="99" t="s">
        <v>12</v>
      </c>
      <c r="O104" s="99" t="s">
        <v>20</v>
      </c>
      <c r="P104" s="99" t="s">
        <v>25</v>
      </c>
      <c r="Q104" s="99" t="s">
        <v>28</v>
      </c>
      <c r="R104" s="101" t="s">
        <v>58</v>
      </c>
      <c r="S104" s="101" t="s">
        <v>52</v>
      </c>
      <c r="T104" s="101" t="s">
        <v>60</v>
      </c>
      <c r="U104" s="101" t="s">
        <v>63</v>
      </c>
      <c r="V104" s="102" t="s">
        <v>64</v>
      </c>
      <c r="W104" s="103" t="s">
        <v>764</v>
      </c>
      <c r="X104" s="103" t="s">
        <v>765</v>
      </c>
      <c r="Y104" s="103" t="s">
        <v>69</v>
      </c>
      <c r="Z104" s="104" t="s">
        <v>74</v>
      </c>
      <c r="AA104" s="105" t="s">
        <v>766</v>
      </c>
      <c r="AB104" s="105" t="s">
        <v>767</v>
      </c>
      <c r="AC104" s="106"/>
      <c r="AD104" s="1" t="s">
        <v>95</v>
      </c>
      <c r="AE104" s="16"/>
    </row>
    <row r="105">
      <c r="A105" s="120" t="s">
        <v>768</v>
      </c>
      <c r="B105" s="89" t="s">
        <v>769</v>
      </c>
      <c r="C105" s="93" t="s">
        <v>770</v>
      </c>
      <c r="D105" s="89">
        <v>2010.0</v>
      </c>
      <c r="E105" s="95" t="s">
        <v>47</v>
      </c>
      <c r="F105" s="95" t="s">
        <v>48</v>
      </c>
      <c r="G105" s="95" t="s">
        <v>52</v>
      </c>
      <c r="H105" s="95" t="s">
        <v>53</v>
      </c>
      <c r="I105" s="97" t="s">
        <v>56</v>
      </c>
      <c r="J105" s="97" t="s">
        <v>52</v>
      </c>
      <c r="K105" s="97" t="s">
        <v>52</v>
      </c>
      <c r="L105" s="97" t="s">
        <v>51</v>
      </c>
      <c r="M105" s="99" t="s">
        <v>11</v>
      </c>
      <c r="N105" s="99" t="s">
        <v>12</v>
      </c>
      <c r="O105" s="99" t="s">
        <v>19</v>
      </c>
      <c r="P105" s="99" t="s">
        <v>25</v>
      </c>
      <c r="Q105" s="99" t="s">
        <v>28</v>
      </c>
      <c r="R105" s="101" t="s">
        <v>59</v>
      </c>
      <c r="S105" s="101" t="s">
        <v>52</v>
      </c>
      <c r="T105" s="101" t="s">
        <v>60</v>
      </c>
      <c r="U105" s="101" t="s">
        <v>62</v>
      </c>
      <c r="V105" s="102" t="s">
        <v>64</v>
      </c>
      <c r="W105" s="103" t="s">
        <v>771</v>
      </c>
      <c r="X105" s="103" t="s">
        <v>772</v>
      </c>
      <c r="Y105" s="103" t="s">
        <v>66</v>
      </c>
      <c r="Z105" s="104" t="s">
        <v>74</v>
      </c>
      <c r="AA105" s="105" t="s">
        <v>773</v>
      </c>
      <c r="AB105" s="105"/>
      <c r="AC105" s="106" t="s">
        <v>774</v>
      </c>
      <c r="AD105" s="1" t="s">
        <v>95</v>
      </c>
      <c r="AE105" s="1" t="s">
        <v>470</v>
      </c>
    </row>
    <row r="106">
      <c r="A106" s="88" t="s">
        <v>775</v>
      </c>
      <c r="B106" s="89" t="s">
        <v>776</v>
      </c>
      <c r="C106" s="93" t="s">
        <v>777</v>
      </c>
      <c r="D106" s="89">
        <v>2003.0</v>
      </c>
      <c r="E106" s="95" t="s">
        <v>47</v>
      </c>
      <c r="F106" s="95" t="s">
        <v>48</v>
      </c>
      <c r="G106" s="95" t="s">
        <v>51</v>
      </c>
      <c r="H106" s="95" t="s">
        <v>53</v>
      </c>
      <c r="I106" s="97" t="s">
        <v>56</v>
      </c>
      <c r="J106" s="97" t="s">
        <v>52</v>
      </c>
      <c r="K106" s="97" t="s">
        <v>52</v>
      </c>
      <c r="L106" s="97" t="s">
        <v>51</v>
      </c>
      <c r="M106" s="99" t="s">
        <v>11</v>
      </c>
      <c r="N106" s="99" t="s">
        <v>12</v>
      </c>
      <c r="O106" s="99" t="s">
        <v>18</v>
      </c>
      <c r="P106" s="99" t="s">
        <v>25</v>
      </c>
      <c r="Q106" s="99" t="s">
        <v>28</v>
      </c>
      <c r="R106" s="101" t="s">
        <v>59</v>
      </c>
      <c r="S106" s="101" t="s">
        <v>52</v>
      </c>
      <c r="T106" s="101" t="s">
        <v>60</v>
      </c>
      <c r="U106" s="101" t="s">
        <v>63</v>
      </c>
      <c r="V106" s="102" t="s">
        <v>64</v>
      </c>
      <c r="W106" s="103" t="s">
        <v>778</v>
      </c>
      <c r="X106" s="103" t="s">
        <v>779</v>
      </c>
      <c r="Y106" s="103" t="s">
        <v>66</v>
      </c>
      <c r="Z106" s="104" t="s">
        <v>74</v>
      </c>
      <c r="AA106" s="105" t="s">
        <v>780</v>
      </c>
      <c r="AB106" s="105"/>
      <c r="AC106" s="137" t="s">
        <v>781</v>
      </c>
      <c r="AD106" s="1" t="s">
        <v>95</v>
      </c>
      <c r="AE106" s="16"/>
    </row>
    <row r="107">
      <c r="A107" s="126" t="s">
        <v>782</v>
      </c>
      <c r="B107" s="126" t="s">
        <v>783</v>
      </c>
      <c r="C107" s="93" t="s">
        <v>784</v>
      </c>
      <c r="D107" s="89">
        <v>2016.0</v>
      </c>
      <c r="E107" s="95" t="s">
        <v>47</v>
      </c>
      <c r="F107" s="95" t="s">
        <v>48</v>
      </c>
      <c r="G107" s="95" t="s">
        <v>51</v>
      </c>
      <c r="H107" s="95" t="s">
        <v>55</v>
      </c>
      <c r="I107" s="97" t="s">
        <v>56</v>
      </c>
      <c r="J107" s="97" t="s">
        <v>52</v>
      </c>
      <c r="K107" s="97" t="s">
        <v>52</v>
      </c>
      <c r="L107" s="97" t="s">
        <v>52</v>
      </c>
      <c r="M107" s="99" t="s">
        <v>11</v>
      </c>
      <c r="N107" s="99" t="s">
        <v>15</v>
      </c>
      <c r="O107" s="99" t="s">
        <v>21</v>
      </c>
      <c r="P107" s="99" t="s">
        <v>25</v>
      </c>
      <c r="Q107" s="99" t="s">
        <v>28</v>
      </c>
      <c r="R107" s="101" t="s">
        <v>11</v>
      </c>
      <c r="S107" s="101" t="s">
        <v>11</v>
      </c>
      <c r="T107" s="101" t="s">
        <v>11</v>
      </c>
      <c r="U107" s="101" t="s">
        <v>11</v>
      </c>
      <c r="V107" s="102" t="s">
        <v>64</v>
      </c>
      <c r="W107" s="103" t="s">
        <v>785</v>
      </c>
      <c r="X107" s="103" t="s">
        <v>786</v>
      </c>
      <c r="Y107" s="103" t="s">
        <v>69</v>
      </c>
      <c r="Z107" s="104" t="s">
        <v>74</v>
      </c>
      <c r="AA107" s="105" t="s">
        <v>787</v>
      </c>
      <c r="AB107" s="105" t="s">
        <v>788</v>
      </c>
      <c r="AC107" s="106"/>
      <c r="AD107" s="1" t="s">
        <v>95</v>
      </c>
      <c r="AE107" s="16"/>
    </row>
    <row r="108">
      <c r="A108" s="88" t="s">
        <v>789</v>
      </c>
      <c r="B108" s="89" t="s">
        <v>790</v>
      </c>
      <c r="C108" s="93" t="s">
        <v>791</v>
      </c>
      <c r="D108" s="89">
        <v>2013.0</v>
      </c>
      <c r="E108" s="95" t="s">
        <v>47</v>
      </c>
      <c r="F108" s="95" t="s">
        <v>48</v>
      </c>
      <c r="G108" s="95" t="s">
        <v>51</v>
      </c>
      <c r="H108" s="95" t="s">
        <v>53</v>
      </c>
      <c r="I108" s="97" t="s">
        <v>56</v>
      </c>
      <c r="J108" s="97" t="s">
        <v>52</v>
      </c>
      <c r="K108" s="97" t="s">
        <v>52</v>
      </c>
      <c r="L108" s="97" t="s">
        <v>51</v>
      </c>
      <c r="M108" s="99" t="s">
        <v>11</v>
      </c>
      <c r="N108" s="99" t="s">
        <v>15</v>
      </c>
      <c r="O108" s="99" t="s">
        <v>21</v>
      </c>
      <c r="P108" s="99" t="s">
        <v>25</v>
      </c>
      <c r="Q108" s="99" t="s">
        <v>28</v>
      </c>
      <c r="R108" s="101" t="s">
        <v>58</v>
      </c>
      <c r="S108" s="101" t="s">
        <v>52</v>
      </c>
      <c r="T108" s="101" t="s">
        <v>60</v>
      </c>
      <c r="U108" s="101" t="s">
        <v>63</v>
      </c>
      <c r="V108" s="102" t="s">
        <v>64</v>
      </c>
      <c r="W108" s="103" t="s">
        <v>792</v>
      </c>
      <c r="X108" s="103" t="s">
        <v>793</v>
      </c>
      <c r="Y108" s="103" t="s">
        <v>69</v>
      </c>
      <c r="Z108" s="104" t="s">
        <v>74</v>
      </c>
      <c r="AA108" s="105" t="s">
        <v>794</v>
      </c>
      <c r="AB108" s="105" t="s">
        <v>795</v>
      </c>
      <c r="AC108" s="13"/>
      <c r="AD108" s="1" t="s">
        <v>95</v>
      </c>
      <c r="AE108" s="16"/>
    </row>
    <row r="109">
      <c r="A109" s="88" t="s">
        <v>796</v>
      </c>
      <c r="B109" s="120" t="s">
        <v>797</v>
      </c>
      <c r="C109" s="93" t="s">
        <v>798</v>
      </c>
      <c r="D109" s="89">
        <v>2012.0</v>
      </c>
      <c r="E109" s="95" t="s">
        <v>47</v>
      </c>
      <c r="F109" s="95" t="s">
        <v>48</v>
      </c>
      <c r="G109" s="95" t="s">
        <v>52</v>
      </c>
      <c r="H109" s="95" t="s">
        <v>53</v>
      </c>
      <c r="I109" s="97" t="s">
        <v>56</v>
      </c>
      <c r="J109" s="97" t="s">
        <v>52</v>
      </c>
      <c r="K109" s="97" t="s">
        <v>52</v>
      </c>
      <c r="L109" s="97" t="s">
        <v>51</v>
      </c>
      <c r="M109" s="99" t="s">
        <v>10</v>
      </c>
      <c r="N109" s="99" t="s">
        <v>13</v>
      </c>
      <c r="O109" s="99" t="s">
        <v>20</v>
      </c>
      <c r="P109" s="99" t="s">
        <v>25</v>
      </c>
      <c r="Q109" s="99" t="s">
        <v>26</v>
      </c>
      <c r="R109" s="101" t="s">
        <v>11</v>
      </c>
      <c r="S109" s="101" t="s">
        <v>11</v>
      </c>
      <c r="T109" s="101" t="s">
        <v>11</v>
      </c>
      <c r="U109" s="101" t="s">
        <v>11</v>
      </c>
      <c r="V109" s="102" t="s">
        <v>64</v>
      </c>
      <c r="W109" s="103" t="s">
        <v>799</v>
      </c>
      <c r="X109" s="103" t="s">
        <v>800</v>
      </c>
      <c r="Y109" s="103" t="s">
        <v>69</v>
      </c>
      <c r="Z109" s="104" t="s">
        <v>74</v>
      </c>
      <c r="AA109" s="105" t="s">
        <v>801</v>
      </c>
      <c r="AB109" s="105" t="s">
        <v>795</v>
      </c>
      <c r="AC109" s="106"/>
      <c r="AD109" s="1" t="s">
        <v>95</v>
      </c>
      <c r="AE109" s="16"/>
    </row>
    <row r="110">
      <c r="A110" s="88" t="s">
        <v>802</v>
      </c>
      <c r="B110" s="89" t="s">
        <v>803</v>
      </c>
      <c r="C110" s="93" t="s">
        <v>804</v>
      </c>
      <c r="D110" s="89">
        <v>2010.0</v>
      </c>
      <c r="E110" s="95" t="s">
        <v>46</v>
      </c>
      <c r="F110" s="95" t="s">
        <v>48</v>
      </c>
      <c r="G110" s="95" t="s">
        <v>52</v>
      </c>
      <c r="H110" s="95" t="s">
        <v>53</v>
      </c>
      <c r="I110" s="97" t="s">
        <v>56</v>
      </c>
      <c r="J110" s="97" t="s">
        <v>51</v>
      </c>
      <c r="K110" s="97" t="s">
        <v>52</v>
      </c>
      <c r="L110" s="97" t="s">
        <v>51</v>
      </c>
      <c r="M110" s="99" t="s">
        <v>11</v>
      </c>
      <c r="N110" s="99" t="s">
        <v>12</v>
      </c>
      <c r="O110" s="99" t="s">
        <v>19</v>
      </c>
      <c r="P110" s="99" t="s">
        <v>23</v>
      </c>
      <c r="Q110" s="99" t="s">
        <v>28</v>
      </c>
      <c r="R110" s="101" t="s">
        <v>59</v>
      </c>
      <c r="S110" s="101" t="s">
        <v>51</v>
      </c>
      <c r="T110" s="101" t="s">
        <v>60</v>
      </c>
      <c r="U110" s="101" t="s">
        <v>62</v>
      </c>
      <c r="V110" s="102" t="s">
        <v>64</v>
      </c>
      <c r="W110" s="103" t="s">
        <v>356</v>
      </c>
      <c r="X110" s="103" t="s">
        <v>805</v>
      </c>
      <c r="Y110" s="103" t="s">
        <v>69</v>
      </c>
      <c r="Z110" s="104" t="s">
        <v>72</v>
      </c>
      <c r="AA110" s="105" t="s">
        <v>806</v>
      </c>
      <c r="AB110" s="105"/>
      <c r="AC110" s="106" t="s">
        <v>807</v>
      </c>
      <c r="AD110" s="1" t="s">
        <v>95</v>
      </c>
      <c r="AE110" s="16"/>
    </row>
    <row r="111">
      <c r="A111" s="88" t="s">
        <v>808</v>
      </c>
      <c r="B111" s="89" t="s">
        <v>809</v>
      </c>
      <c r="C111" s="93" t="s">
        <v>810</v>
      </c>
      <c r="D111" s="89">
        <v>1993.0</v>
      </c>
      <c r="E111" s="95" t="s">
        <v>46</v>
      </c>
      <c r="F111" s="95" t="s">
        <v>48</v>
      </c>
      <c r="G111" s="95" t="s">
        <v>52</v>
      </c>
      <c r="H111" s="95" t="s">
        <v>53</v>
      </c>
      <c r="I111" s="97" t="s">
        <v>56</v>
      </c>
      <c r="J111" s="97" t="s">
        <v>51</v>
      </c>
      <c r="K111" s="97" t="s">
        <v>51</v>
      </c>
      <c r="L111" s="97" t="s">
        <v>51</v>
      </c>
      <c r="M111" s="99" t="s">
        <v>11</v>
      </c>
      <c r="N111" s="99" t="s">
        <v>13</v>
      </c>
      <c r="O111" s="99" t="s">
        <v>21</v>
      </c>
      <c r="P111" s="99" t="s">
        <v>23</v>
      </c>
      <c r="Q111" s="99" t="s">
        <v>26</v>
      </c>
      <c r="R111" s="101" t="s">
        <v>59</v>
      </c>
      <c r="S111" s="101" t="s">
        <v>52</v>
      </c>
      <c r="T111" s="101" t="s">
        <v>60</v>
      </c>
      <c r="U111" s="101" t="s">
        <v>63</v>
      </c>
      <c r="V111" s="102" t="s">
        <v>65</v>
      </c>
      <c r="W111" s="103" t="s">
        <v>811</v>
      </c>
      <c r="X111" s="103" t="s">
        <v>812</v>
      </c>
      <c r="Y111" s="103" t="s">
        <v>66</v>
      </c>
      <c r="Z111" s="104" t="s">
        <v>72</v>
      </c>
      <c r="AA111" s="105" t="s">
        <v>813</v>
      </c>
      <c r="AB111" s="105"/>
      <c r="AC111" s="106" t="s">
        <v>185</v>
      </c>
      <c r="AD111" s="1" t="s">
        <v>95</v>
      </c>
      <c r="AE111" s="16"/>
    </row>
    <row r="112">
      <c r="A112" s="126" t="s">
        <v>814</v>
      </c>
      <c r="B112" s="89" t="s">
        <v>815</v>
      </c>
      <c r="C112" s="93" t="s">
        <v>816</v>
      </c>
      <c r="D112" s="89">
        <v>2012.0</v>
      </c>
      <c r="E112" s="95" t="s">
        <v>47</v>
      </c>
      <c r="F112" s="95" t="s">
        <v>48</v>
      </c>
      <c r="G112" s="95" t="s">
        <v>52</v>
      </c>
      <c r="H112" s="95" t="s">
        <v>53</v>
      </c>
      <c r="I112" s="97" t="s">
        <v>56</v>
      </c>
      <c r="J112" s="97" t="s">
        <v>52</v>
      </c>
      <c r="K112" s="97" t="s">
        <v>52</v>
      </c>
      <c r="L112" s="97" t="s">
        <v>51</v>
      </c>
      <c r="M112" s="99" t="s">
        <v>11</v>
      </c>
      <c r="N112" s="99" t="s">
        <v>15</v>
      </c>
      <c r="O112" s="99" t="s">
        <v>20</v>
      </c>
      <c r="P112" s="99" t="s">
        <v>25</v>
      </c>
      <c r="Q112" s="99" t="s">
        <v>28</v>
      </c>
      <c r="R112" s="101" t="s">
        <v>58</v>
      </c>
      <c r="S112" s="101" t="s">
        <v>52</v>
      </c>
      <c r="T112" s="101" t="s">
        <v>60</v>
      </c>
      <c r="U112" s="101" t="s">
        <v>63</v>
      </c>
      <c r="V112" s="102" t="s">
        <v>64</v>
      </c>
      <c r="W112" s="103" t="s">
        <v>817</v>
      </c>
      <c r="X112" s="103" t="s">
        <v>818</v>
      </c>
      <c r="Y112" s="103" t="s">
        <v>69</v>
      </c>
      <c r="Z112" s="104" t="s">
        <v>74</v>
      </c>
      <c r="AA112" s="105" t="s">
        <v>819</v>
      </c>
      <c r="AB112" s="105" t="s">
        <v>820</v>
      </c>
      <c r="AC112" s="106"/>
      <c r="AD112" s="1" t="s">
        <v>95</v>
      </c>
      <c r="AE112" s="16"/>
    </row>
    <row r="113">
      <c r="A113" s="122" t="s">
        <v>821</v>
      </c>
      <c r="B113" s="89" t="s">
        <v>822</v>
      </c>
      <c r="C113" s="93" t="s">
        <v>823</v>
      </c>
      <c r="D113" s="89">
        <v>2009.0</v>
      </c>
      <c r="E113" s="95" t="s">
        <v>47</v>
      </c>
      <c r="F113" s="95" t="s">
        <v>48</v>
      </c>
      <c r="G113" s="95" t="s">
        <v>52</v>
      </c>
      <c r="H113" s="95" t="s">
        <v>53</v>
      </c>
      <c r="I113" s="97" t="s">
        <v>56</v>
      </c>
      <c r="J113" s="97" t="s">
        <v>52</v>
      </c>
      <c r="K113" s="97" t="s">
        <v>51</v>
      </c>
      <c r="L113" s="97" t="s">
        <v>51</v>
      </c>
      <c r="M113" s="99" t="s">
        <v>11</v>
      </c>
      <c r="N113" s="99" t="s">
        <v>12</v>
      </c>
      <c r="O113" s="99" t="s">
        <v>19</v>
      </c>
      <c r="P113" s="99" t="s">
        <v>25</v>
      </c>
      <c r="Q113" s="99" t="s">
        <v>28</v>
      </c>
      <c r="R113" s="101" t="s">
        <v>58</v>
      </c>
      <c r="S113" s="101" t="s">
        <v>52</v>
      </c>
      <c r="T113" s="101" t="s">
        <v>60</v>
      </c>
      <c r="U113" s="101" t="s">
        <v>63</v>
      </c>
      <c r="V113" s="102" t="s">
        <v>64</v>
      </c>
      <c r="W113" s="103" t="s">
        <v>824</v>
      </c>
      <c r="X113" s="103" t="s">
        <v>825</v>
      </c>
      <c r="Y113" s="103" t="s">
        <v>66</v>
      </c>
      <c r="Z113" s="104" t="s">
        <v>70</v>
      </c>
      <c r="AA113" s="105" t="s">
        <v>826</v>
      </c>
      <c r="AB113" s="105"/>
      <c r="AC113" s="106" t="s">
        <v>827</v>
      </c>
      <c r="AD113" s="1" t="s">
        <v>95</v>
      </c>
      <c r="AE113" s="16"/>
    </row>
    <row r="114">
      <c r="A114" s="221" t="s">
        <v>828</v>
      </c>
      <c r="B114" s="89" t="s">
        <v>829</v>
      </c>
      <c r="C114" s="93" t="s">
        <v>830</v>
      </c>
      <c r="D114" s="89">
        <v>2014.0</v>
      </c>
      <c r="E114" s="95" t="s">
        <v>47</v>
      </c>
      <c r="F114" s="95" t="s">
        <v>48</v>
      </c>
      <c r="G114" s="95" t="s">
        <v>52</v>
      </c>
      <c r="H114" s="95" t="s">
        <v>54</v>
      </c>
      <c r="I114" s="97" t="s">
        <v>57</v>
      </c>
      <c r="J114" s="97" t="s">
        <v>51</v>
      </c>
      <c r="K114" s="97" t="s">
        <v>51</v>
      </c>
      <c r="L114" s="97" t="s">
        <v>51</v>
      </c>
      <c r="M114" s="99" t="s">
        <v>11</v>
      </c>
      <c r="N114" s="99" t="s">
        <v>15</v>
      </c>
      <c r="O114" s="99" t="s">
        <v>20</v>
      </c>
      <c r="P114" s="99" t="s">
        <v>25</v>
      </c>
      <c r="Q114" s="99" t="s">
        <v>28</v>
      </c>
      <c r="R114" s="101" t="s">
        <v>58</v>
      </c>
      <c r="S114" s="101" t="s">
        <v>52</v>
      </c>
      <c r="T114" s="101" t="s">
        <v>11</v>
      </c>
      <c r="U114" s="101" t="s">
        <v>63</v>
      </c>
      <c r="V114" s="102" t="s">
        <v>64</v>
      </c>
      <c r="W114" s="103" t="s">
        <v>831</v>
      </c>
      <c r="X114" s="103" t="s">
        <v>832</v>
      </c>
      <c r="Y114" s="103" t="s">
        <v>68</v>
      </c>
      <c r="Z114" s="104" t="s">
        <v>74</v>
      </c>
      <c r="AA114" s="137" t="s">
        <v>833</v>
      </c>
      <c r="AB114" s="137" t="s">
        <v>834</v>
      </c>
      <c r="AC114" s="106"/>
      <c r="AD114" s="1" t="s">
        <v>95</v>
      </c>
      <c r="AE114" s="16"/>
    </row>
    <row r="115">
      <c r="A115" s="126" t="s">
        <v>835</v>
      </c>
      <c r="B115" s="89" t="s">
        <v>836</v>
      </c>
      <c r="C115" s="93" t="s">
        <v>837</v>
      </c>
      <c r="D115" s="89">
        <v>2016.0</v>
      </c>
      <c r="E115" s="95" t="s">
        <v>47</v>
      </c>
      <c r="F115" s="95" t="s">
        <v>49</v>
      </c>
      <c r="G115" s="95" t="s">
        <v>52</v>
      </c>
      <c r="H115" s="95" t="s">
        <v>54</v>
      </c>
      <c r="I115" s="97" t="s">
        <v>50</v>
      </c>
      <c r="J115" s="97" t="s">
        <v>51</v>
      </c>
      <c r="K115" s="97" t="s">
        <v>52</v>
      </c>
      <c r="L115" s="97" t="s">
        <v>51</v>
      </c>
      <c r="M115" s="99" t="s">
        <v>11</v>
      </c>
      <c r="N115" s="99" t="s">
        <v>12</v>
      </c>
      <c r="O115" s="99" t="s">
        <v>20</v>
      </c>
      <c r="P115" s="99" t="s">
        <v>25</v>
      </c>
      <c r="Q115" s="99" t="s">
        <v>28</v>
      </c>
      <c r="R115" s="101" t="s">
        <v>11</v>
      </c>
      <c r="S115" s="101" t="s">
        <v>11</v>
      </c>
      <c r="T115" s="101" t="s">
        <v>11</v>
      </c>
      <c r="U115" s="101" t="s">
        <v>11</v>
      </c>
      <c r="V115" s="102" t="s">
        <v>64</v>
      </c>
      <c r="W115" s="103" t="s">
        <v>838</v>
      </c>
      <c r="X115" s="103" t="s">
        <v>154</v>
      </c>
      <c r="Y115" s="103" t="s">
        <v>68</v>
      </c>
      <c r="Z115" s="104" t="s">
        <v>74</v>
      </c>
      <c r="AA115" s="105" t="s">
        <v>839</v>
      </c>
      <c r="AB115" s="105" t="s">
        <v>840</v>
      </c>
      <c r="AC115" s="106"/>
      <c r="AD115" s="1" t="s">
        <v>95</v>
      </c>
      <c r="AE115" s="16"/>
    </row>
    <row r="116">
      <c r="A116" s="122" t="s">
        <v>841</v>
      </c>
      <c r="B116" s="89" t="s">
        <v>842</v>
      </c>
      <c r="C116" s="93" t="s">
        <v>843</v>
      </c>
      <c r="D116" s="89">
        <v>2014.0</v>
      </c>
      <c r="E116" s="95" t="s">
        <v>47</v>
      </c>
      <c r="F116" s="95" t="s">
        <v>48</v>
      </c>
      <c r="G116" s="95" t="s">
        <v>52</v>
      </c>
      <c r="H116" s="95" t="s">
        <v>53</v>
      </c>
      <c r="I116" s="97" t="s">
        <v>56</v>
      </c>
      <c r="J116" s="97" t="s">
        <v>51</v>
      </c>
      <c r="K116" s="97" t="s">
        <v>52</v>
      </c>
      <c r="L116" s="97" t="s">
        <v>51</v>
      </c>
      <c r="M116" s="99" t="s">
        <v>11</v>
      </c>
      <c r="N116" s="99" t="s">
        <v>12</v>
      </c>
      <c r="O116" s="99" t="s">
        <v>20</v>
      </c>
      <c r="P116" s="99" t="s">
        <v>25</v>
      </c>
      <c r="Q116" s="99" t="s">
        <v>28</v>
      </c>
      <c r="R116" s="101" t="s">
        <v>58</v>
      </c>
      <c r="S116" s="101" t="s">
        <v>52</v>
      </c>
      <c r="T116" s="101" t="s">
        <v>60</v>
      </c>
      <c r="U116" s="101" t="s">
        <v>63</v>
      </c>
      <c r="V116" s="102" t="s">
        <v>64</v>
      </c>
      <c r="W116" s="103" t="s">
        <v>844</v>
      </c>
      <c r="X116" s="103" t="s">
        <v>845</v>
      </c>
      <c r="Y116" s="103" t="s">
        <v>66</v>
      </c>
      <c r="Z116" s="104" t="s">
        <v>74</v>
      </c>
      <c r="AA116" s="105" t="s">
        <v>846</v>
      </c>
      <c r="AB116" s="105" t="s">
        <v>847</v>
      </c>
      <c r="AC116" s="106"/>
      <c r="AD116" s="1" t="s">
        <v>95</v>
      </c>
      <c r="AE116" s="16"/>
    </row>
    <row r="117">
      <c r="A117" s="88" t="s">
        <v>848</v>
      </c>
      <c r="B117" s="89" t="s">
        <v>849</v>
      </c>
      <c r="C117" s="93" t="s">
        <v>850</v>
      </c>
      <c r="D117" s="89">
        <v>2014.0</v>
      </c>
      <c r="E117" s="95" t="s">
        <v>46</v>
      </c>
      <c r="F117" s="95" t="s">
        <v>50</v>
      </c>
      <c r="G117" s="95" t="s">
        <v>52</v>
      </c>
      <c r="H117" s="95" t="s">
        <v>54</v>
      </c>
      <c r="I117" s="97" t="s">
        <v>56</v>
      </c>
      <c r="J117" s="97" t="s">
        <v>52</v>
      </c>
      <c r="K117" s="97" t="s">
        <v>51</v>
      </c>
      <c r="L117" s="97" t="s">
        <v>51</v>
      </c>
      <c r="M117" s="99" t="s">
        <v>9</v>
      </c>
      <c r="N117" s="99" t="s">
        <v>15</v>
      </c>
      <c r="O117" s="99" t="s">
        <v>19</v>
      </c>
      <c r="P117" s="99" t="s">
        <v>22</v>
      </c>
      <c r="Q117" s="99" t="s">
        <v>26</v>
      </c>
      <c r="R117" s="101" t="s">
        <v>58</v>
      </c>
      <c r="S117" s="101" t="s">
        <v>51</v>
      </c>
      <c r="T117" s="101" t="s">
        <v>60</v>
      </c>
      <c r="U117" s="101" t="s">
        <v>50</v>
      </c>
      <c r="V117" s="102" t="s">
        <v>64</v>
      </c>
      <c r="W117" s="222" t="s">
        <v>851</v>
      </c>
      <c r="X117" s="103" t="s">
        <v>852</v>
      </c>
      <c r="Y117" s="103" t="s">
        <v>67</v>
      </c>
      <c r="Z117" s="104" t="s">
        <v>73</v>
      </c>
      <c r="AA117" s="105" t="s">
        <v>853</v>
      </c>
      <c r="AB117" s="105"/>
      <c r="AC117" s="106" t="s">
        <v>854</v>
      </c>
      <c r="AD117" s="1" t="s">
        <v>95</v>
      </c>
      <c r="AE117" s="16"/>
    </row>
    <row r="118">
      <c r="A118" s="88" t="s">
        <v>855</v>
      </c>
      <c r="B118" s="88" t="s">
        <v>856</v>
      </c>
      <c r="C118" s="93" t="s">
        <v>857</v>
      </c>
      <c r="D118" s="89">
        <v>2003.0</v>
      </c>
      <c r="E118" s="95" t="s">
        <v>47</v>
      </c>
      <c r="F118" s="95" t="s">
        <v>48</v>
      </c>
      <c r="G118" s="95" t="s">
        <v>51</v>
      </c>
      <c r="H118" s="95" t="s">
        <v>53</v>
      </c>
      <c r="I118" s="97" t="s">
        <v>56</v>
      </c>
      <c r="J118" s="97" t="s">
        <v>52</v>
      </c>
      <c r="K118" s="97" t="s">
        <v>52</v>
      </c>
      <c r="L118" s="97" t="s">
        <v>51</v>
      </c>
      <c r="M118" s="198" t="s">
        <v>11</v>
      </c>
      <c r="N118" s="99" t="s">
        <v>15</v>
      </c>
      <c r="O118" s="99" t="s">
        <v>20</v>
      </c>
      <c r="P118" s="99" t="s">
        <v>25</v>
      </c>
      <c r="Q118" s="99" t="s">
        <v>28</v>
      </c>
      <c r="R118" s="101" t="s">
        <v>11</v>
      </c>
      <c r="S118" s="101" t="s">
        <v>11</v>
      </c>
      <c r="T118" s="101" t="s">
        <v>11</v>
      </c>
      <c r="U118" s="101" t="s">
        <v>11</v>
      </c>
      <c r="V118" s="102" t="s">
        <v>65</v>
      </c>
      <c r="W118" s="103" t="s">
        <v>858</v>
      </c>
      <c r="X118" s="103" t="s">
        <v>859</v>
      </c>
      <c r="Y118" s="103" t="s">
        <v>69</v>
      </c>
      <c r="Z118" s="104" t="s">
        <v>74</v>
      </c>
      <c r="AA118" s="105" t="s">
        <v>860</v>
      </c>
      <c r="AB118" s="105"/>
      <c r="AC118" s="137" t="s">
        <v>861</v>
      </c>
      <c r="AD118" s="1" t="s">
        <v>95</v>
      </c>
      <c r="AE118" s="1"/>
    </row>
    <row r="119">
      <c r="A119" s="122" t="s">
        <v>862</v>
      </c>
      <c r="B119" s="89" t="s">
        <v>863</v>
      </c>
      <c r="C119" s="93" t="s">
        <v>864</v>
      </c>
      <c r="D119" s="89">
        <v>2003.0</v>
      </c>
      <c r="E119" s="95" t="s">
        <v>46</v>
      </c>
      <c r="F119" s="95" t="s">
        <v>49</v>
      </c>
      <c r="G119" s="95" t="s">
        <v>52</v>
      </c>
      <c r="H119" s="95" t="s">
        <v>54</v>
      </c>
      <c r="I119" s="97" t="s">
        <v>56</v>
      </c>
      <c r="J119" s="97" t="s">
        <v>51</v>
      </c>
      <c r="K119" s="97" t="s">
        <v>52</v>
      </c>
      <c r="L119" s="97" t="s">
        <v>51</v>
      </c>
      <c r="M119" s="99" t="s">
        <v>9</v>
      </c>
      <c r="N119" s="99" t="s">
        <v>12</v>
      </c>
      <c r="O119" s="99" t="s">
        <v>21</v>
      </c>
      <c r="P119" s="99" t="s">
        <v>23</v>
      </c>
      <c r="Q119" s="99" t="s">
        <v>28</v>
      </c>
      <c r="R119" s="101" t="s">
        <v>58</v>
      </c>
      <c r="S119" s="101" t="s">
        <v>51</v>
      </c>
      <c r="T119" s="101" t="s">
        <v>60</v>
      </c>
      <c r="U119" s="101" t="s">
        <v>63</v>
      </c>
      <c r="V119" s="102" t="s">
        <v>64</v>
      </c>
      <c r="W119" s="103" t="s">
        <v>865</v>
      </c>
      <c r="X119" s="103" t="s">
        <v>866</v>
      </c>
      <c r="Y119" s="103" t="s">
        <v>69</v>
      </c>
      <c r="Z119" s="104" t="s">
        <v>73</v>
      </c>
      <c r="AA119" s="105" t="s">
        <v>867</v>
      </c>
      <c r="AB119" s="105"/>
      <c r="AC119" s="106" t="s">
        <v>219</v>
      </c>
      <c r="AD119" s="1" t="s">
        <v>95</v>
      </c>
      <c r="AE119" s="16"/>
    </row>
    <row r="120">
      <c r="A120" s="120" t="s">
        <v>868</v>
      </c>
      <c r="B120" s="89" t="s">
        <v>869</v>
      </c>
      <c r="C120" s="93" t="s">
        <v>870</v>
      </c>
      <c r="D120" s="89">
        <v>2016.0</v>
      </c>
      <c r="E120" s="95" t="s">
        <v>47</v>
      </c>
      <c r="F120" s="95" t="s">
        <v>48</v>
      </c>
      <c r="G120" s="95" t="s">
        <v>52</v>
      </c>
      <c r="H120" s="95" t="s">
        <v>53</v>
      </c>
      <c r="I120" s="97" t="s">
        <v>56</v>
      </c>
      <c r="J120" s="97" t="s">
        <v>52</v>
      </c>
      <c r="K120" s="97" t="s">
        <v>52</v>
      </c>
      <c r="L120" s="97" t="s">
        <v>51</v>
      </c>
      <c r="M120" s="99" t="s">
        <v>11</v>
      </c>
      <c r="N120" s="99" t="s">
        <v>15</v>
      </c>
      <c r="O120" s="99" t="s">
        <v>20</v>
      </c>
      <c r="P120" s="99" t="s">
        <v>25</v>
      </c>
      <c r="Q120" s="99" t="s">
        <v>28</v>
      </c>
      <c r="R120" s="101" t="s">
        <v>59</v>
      </c>
      <c r="S120" s="101" t="s">
        <v>52</v>
      </c>
      <c r="T120" s="101" t="s">
        <v>60</v>
      </c>
      <c r="U120" s="101" t="s">
        <v>63</v>
      </c>
      <c r="V120" s="102" t="s">
        <v>64</v>
      </c>
      <c r="W120" s="103" t="s">
        <v>871</v>
      </c>
      <c r="X120" s="103" t="s">
        <v>719</v>
      </c>
      <c r="Y120" s="103" t="s">
        <v>69</v>
      </c>
      <c r="Z120" s="104" t="s">
        <v>74</v>
      </c>
      <c r="AA120" s="105" t="s">
        <v>872</v>
      </c>
      <c r="AB120" s="105" t="s">
        <v>873</v>
      </c>
      <c r="AC120" s="13"/>
      <c r="AD120" s="1" t="s">
        <v>95</v>
      </c>
      <c r="AE120" s="16"/>
    </row>
    <row r="121">
      <c r="A121" s="126" t="s">
        <v>874</v>
      </c>
      <c r="B121" s="89" t="s">
        <v>875</v>
      </c>
      <c r="C121" s="93" t="s">
        <v>876</v>
      </c>
      <c r="D121" s="89">
        <v>2016.0</v>
      </c>
      <c r="E121" s="95" t="s">
        <v>47</v>
      </c>
      <c r="F121" s="95" t="s">
        <v>48</v>
      </c>
      <c r="G121" s="95" t="s">
        <v>52</v>
      </c>
      <c r="H121" s="95" t="s">
        <v>54</v>
      </c>
      <c r="I121" s="97" t="s">
        <v>57</v>
      </c>
      <c r="J121" s="97" t="s">
        <v>51</v>
      </c>
      <c r="K121" s="97" t="s">
        <v>51</v>
      </c>
      <c r="L121" s="97" t="s">
        <v>51</v>
      </c>
      <c r="M121" s="99" t="s">
        <v>11</v>
      </c>
      <c r="N121" s="99" t="s">
        <v>15</v>
      </c>
      <c r="O121" s="99" t="s">
        <v>21</v>
      </c>
      <c r="P121" s="99" t="s">
        <v>23</v>
      </c>
      <c r="Q121" s="99" t="s">
        <v>28</v>
      </c>
      <c r="R121" s="101" t="s">
        <v>50</v>
      </c>
      <c r="S121" s="101" t="s">
        <v>52</v>
      </c>
      <c r="T121" s="101" t="s">
        <v>11</v>
      </c>
      <c r="U121" s="101" t="s">
        <v>62</v>
      </c>
      <c r="V121" s="102" t="s">
        <v>64</v>
      </c>
      <c r="W121" s="103" t="s">
        <v>877</v>
      </c>
      <c r="X121" s="103" t="s">
        <v>878</v>
      </c>
      <c r="Y121" s="103" t="s">
        <v>69</v>
      </c>
      <c r="Z121" s="104" t="s">
        <v>74</v>
      </c>
      <c r="AA121" s="105" t="s">
        <v>879</v>
      </c>
      <c r="AB121" s="105" t="s">
        <v>880</v>
      </c>
      <c r="AC121" s="106"/>
      <c r="AD121" s="1" t="s">
        <v>95</v>
      </c>
      <c r="AE121" s="16"/>
    </row>
    <row r="122">
      <c r="A122" s="120" t="s">
        <v>881</v>
      </c>
      <c r="B122" s="88" t="s">
        <v>882</v>
      </c>
      <c r="C122" s="93" t="s">
        <v>883</v>
      </c>
      <c r="D122" s="89">
        <v>2008.0</v>
      </c>
      <c r="E122" s="95" t="s">
        <v>46</v>
      </c>
      <c r="F122" s="95" t="s">
        <v>48</v>
      </c>
      <c r="G122" s="95" t="s">
        <v>52</v>
      </c>
      <c r="H122" s="95" t="s">
        <v>55</v>
      </c>
      <c r="I122" s="97" t="s">
        <v>56</v>
      </c>
      <c r="J122" s="97" t="s">
        <v>52</v>
      </c>
      <c r="K122" s="97" t="s">
        <v>51</v>
      </c>
      <c r="L122" s="97" t="s">
        <v>51</v>
      </c>
      <c r="M122" s="99" t="s">
        <v>9</v>
      </c>
      <c r="N122" s="99" t="s">
        <v>12</v>
      </c>
      <c r="O122" s="99" t="s">
        <v>21</v>
      </c>
      <c r="P122" s="99" t="s">
        <v>23</v>
      </c>
      <c r="Q122" s="99" t="s">
        <v>28</v>
      </c>
      <c r="R122" s="101" t="s">
        <v>58</v>
      </c>
      <c r="S122" s="101" t="s">
        <v>51</v>
      </c>
      <c r="T122" s="101" t="s">
        <v>61</v>
      </c>
      <c r="U122" s="101" t="s">
        <v>63</v>
      </c>
      <c r="V122" s="102" t="s">
        <v>65</v>
      </c>
      <c r="W122" s="103" t="s">
        <v>106</v>
      </c>
      <c r="X122" s="103" t="s">
        <v>884</v>
      </c>
      <c r="Y122" s="103" t="s">
        <v>69</v>
      </c>
      <c r="Z122" s="104" t="s">
        <v>72</v>
      </c>
      <c r="AA122" s="105" t="s">
        <v>885</v>
      </c>
      <c r="AB122" s="105"/>
      <c r="AC122" s="137" t="s">
        <v>170</v>
      </c>
      <c r="AD122" s="1" t="s">
        <v>95</v>
      </c>
      <c r="AE122" s="16"/>
    </row>
    <row r="123">
      <c r="A123" s="126" t="s">
        <v>886</v>
      </c>
      <c r="B123" s="89" t="s">
        <v>887</v>
      </c>
      <c r="C123" s="93" t="s">
        <v>888</v>
      </c>
      <c r="D123" s="89">
        <v>2013.0</v>
      </c>
      <c r="E123" s="95" t="s">
        <v>47</v>
      </c>
      <c r="F123" s="95" t="s">
        <v>48</v>
      </c>
      <c r="G123" s="95" t="s">
        <v>52</v>
      </c>
      <c r="H123" s="95" t="s">
        <v>53</v>
      </c>
      <c r="I123" s="97" t="s">
        <v>56</v>
      </c>
      <c r="J123" s="97" t="s">
        <v>52</v>
      </c>
      <c r="K123" s="97" t="s">
        <v>52</v>
      </c>
      <c r="L123" s="97" t="s">
        <v>51</v>
      </c>
      <c r="M123" s="99" t="s">
        <v>11</v>
      </c>
      <c r="N123" s="99" t="s">
        <v>15</v>
      </c>
      <c r="O123" s="99" t="s">
        <v>20</v>
      </c>
      <c r="P123" s="99" t="s">
        <v>25</v>
      </c>
      <c r="Q123" s="99" t="s">
        <v>28</v>
      </c>
      <c r="R123" s="101" t="s">
        <v>58</v>
      </c>
      <c r="S123" s="101" t="s">
        <v>52</v>
      </c>
      <c r="T123" s="101" t="s">
        <v>11</v>
      </c>
      <c r="U123" s="101" t="s">
        <v>63</v>
      </c>
      <c r="V123" s="102" t="s">
        <v>64</v>
      </c>
      <c r="W123" s="103" t="s">
        <v>889</v>
      </c>
      <c r="X123" s="103" t="s">
        <v>890</v>
      </c>
      <c r="Y123" s="103" t="s">
        <v>69</v>
      </c>
      <c r="Z123" s="104" t="s">
        <v>74</v>
      </c>
      <c r="AA123" s="105" t="s">
        <v>891</v>
      </c>
      <c r="AB123" s="105" t="s">
        <v>892</v>
      </c>
      <c r="AC123" s="13"/>
      <c r="AD123" s="1" t="s">
        <v>95</v>
      </c>
      <c r="AE123" s="16"/>
    </row>
    <row r="124">
      <c r="A124" s="88" t="s">
        <v>893</v>
      </c>
      <c r="B124" s="89" t="s">
        <v>894</v>
      </c>
      <c r="C124" s="93" t="s">
        <v>895</v>
      </c>
      <c r="D124" s="89">
        <v>2016.0</v>
      </c>
      <c r="E124" s="95" t="s">
        <v>47</v>
      </c>
      <c r="F124" s="95" t="s">
        <v>48</v>
      </c>
      <c r="G124" s="95" t="s">
        <v>51</v>
      </c>
      <c r="H124" s="95" t="s">
        <v>53</v>
      </c>
      <c r="I124" s="97" t="s">
        <v>56</v>
      </c>
      <c r="J124" s="97" t="s">
        <v>52</v>
      </c>
      <c r="K124" s="97" t="s">
        <v>52</v>
      </c>
      <c r="L124" s="97" t="s">
        <v>51</v>
      </c>
      <c r="M124" s="99" t="s">
        <v>11</v>
      </c>
      <c r="N124" s="99" t="s">
        <v>15</v>
      </c>
      <c r="O124" s="99" t="s">
        <v>20</v>
      </c>
      <c r="P124" s="99" t="s">
        <v>25</v>
      </c>
      <c r="Q124" s="99" t="s">
        <v>28</v>
      </c>
      <c r="R124" s="101" t="s">
        <v>58</v>
      </c>
      <c r="S124" s="101" t="s">
        <v>52</v>
      </c>
      <c r="T124" s="101" t="s">
        <v>60</v>
      </c>
      <c r="U124" s="101" t="s">
        <v>63</v>
      </c>
      <c r="V124" s="102" t="s">
        <v>64</v>
      </c>
      <c r="W124" s="103" t="s">
        <v>896</v>
      </c>
      <c r="X124" s="103" t="s">
        <v>897</v>
      </c>
      <c r="Y124" s="103" t="s">
        <v>69</v>
      </c>
      <c r="Z124" s="104" t="s">
        <v>74</v>
      </c>
      <c r="AA124" s="105" t="s">
        <v>898</v>
      </c>
      <c r="AB124" s="105" t="s">
        <v>899</v>
      </c>
      <c r="AC124" s="13"/>
      <c r="AD124" s="1" t="s">
        <v>95</v>
      </c>
      <c r="AE124" s="16"/>
    </row>
    <row r="125">
      <c r="A125" s="88" t="s">
        <v>900</v>
      </c>
      <c r="B125" s="89" t="s">
        <v>901</v>
      </c>
      <c r="C125" s="149" t="s">
        <v>902</v>
      </c>
      <c r="D125" s="89">
        <v>2012.0</v>
      </c>
      <c r="E125" s="95" t="s">
        <v>46</v>
      </c>
      <c r="F125" s="95" t="s">
        <v>50</v>
      </c>
      <c r="G125" s="95" t="s">
        <v>51</v>
      </c>
      <c r="H125" s="95" t="s">
        <v>54</v>
      </c>
      <c r="I125" s="97" t="s">
        <v>56</v>
      </c>
      <c r="J125" s="97" t="s">
        <v>51</v>
      </c>
      <c r="K125" s="97" t="s">
        <v>51</v>
      </c>
      <c r="L125" s="97" t="s">
        <v>51</v>
      </c>
      <c r="M125" s="99" t="s">
        <v>11</v>
      </c>
      <c r="N125" s="99" t="s">
        <v>16</v>
      </c>
      <c r="O125" s="99" t="s">
        <v>19</v>
      </c>
      <c r="P125" s="99" t="s">
        <v>22</v>
      </c>
      <c r="Q125" s="99" t="s">
        <v>28</v>
      </c>
      <c r="R125" s="101" t="s">
        <v>50</v>
      </c>
      <c r="S125" s="101" t="s">
        <v>52</v>
      </c>
      <c r="T125" s="101" t="s">
        <v>60</v>
      </c>
      <c r="U125" s="101" t="s">
        <v>50</v>
      </c>
      <c r="V125" s="102" t="s">
        <v>64</v>
      </c>
      <c r="W125" s="103" t="s">
        <v>903</v>
      </c>
      <c r="X125" s="103" t="s">
        <v>904</v>
      </c>
      <c r="Y125" s="103" t="s">
        <v>69</v>
      </c>
      <c r="Z125" s="104" t="s">
        <v>73</v>
      </c>
      <c r="AA125" s="105" t="s">
        <v>905</v>
      </c>
      <c r="AB125" s="105"/>
      <c r="AC125" s="106" t="s">
        <v>177</v>
      </c>
      <c r="AD125" s="1" t="s">
        <v>95</v>
      </c>
      <c r="AE125" s="16"/>
    </row>
    <row r="126">
      <c r="A126" s="126" t="s">
        <v>906</v>
      </c>
      <c r="B126" s="89" t="s">
        <v>907</v>
      </c>
      <c r="C126" s="93" t="s">
        <v>908</v>
      </c>
      <c r="D126" s="89">
        <v>2010.0</v>
      </c>
      <c r="E126" s="95" t="s">
        <v>46</v>
      </c>
      <c r="F126" s="95" t="s">
        <v>50</v>
      </c>
      <c r="G126" s="95" t="s">
        <v>52</v>
      </c>
      <c r="H126" s="95" t="s">
        <v>54</v>
      </c>
      <c r="I126" s="97" t="s">
        <v>57</v>
      </c>
      <c r="J126" s="97" t="s">
        <v>51</v>
      </c>
      <c r="K126" s="97" t="s">
        <v>51</v>
      </c>
      <c r="L126" s="97" t="s">
        <v>51</v>
      </c>
      <c r="M126" s="99" t="s">
        <v>11</v>
      </c>
      <c r="N126" s="99" t="s">
        <v>15</v>
      </c>
      <c r="O126" s="99" t="s">
        <v>20</v>
      </c>
      <c r="P126" s="99" t="s">
        <v>23</v>
      </c>
      <c r="Q126" s="99" t="s">
        <v>28</v>
      </c>
      <c r="R126" s="101" t="s">
        <v>59</v>
      </c>
      <c r="S126" s="101" t="s">
        <v>51</v>
      </c>
      <c r="T126" s="101" t="s">
        <v>61</v>
      </c>
      <c r="U126" s="101" t="s">
        <v>63</v>
      </c>
      <c r="V126" s="102" t="s">
        <v>65</v>
      </c>
      <c r="W126" s="103" t="s">
        <v>909</v>
      </c>
      <c r="X126" s="103" t="s">
        <v>910</v>
      </c>
      <c r="Y126" s="103" t="s">
        <v>69</v>
      </c>
      <c r="Z126" s="104" t="s">
        <v>74</v>
      </c>
      <c r="AA126" s="105" t="s">
        <v>911</v>
      </c>
      <c r="AB126" s="105" t="s">
        <v>912</v>
      </c>
      <c r="AC126" s="109"/>
      <c r="AD126" s="1" t="s">
        <v>95</v>
      </c>
      <c r="AE126" s="16"/>
    </row>
    <row r="127">
      <c r="A127" s="88" t="s">
        <v>913</v>
      </c>
      <c r="B127" s="89" t="s">
        <v>914</v>
      </c>
      <c r="C127" s="93" t="s">
        <v>915</v>
      </c>
      <c r="D127" s="89">
        <v>2008.0</v>
      </c>
      <c r="E127" s="95" t="s">
        <v>47</v>
      </c>
      <c r="F127" s="95" t="s">
        <v>48</v>
      </c>
      <c r="G127" s="95" t="s">
        <v>52</v>
      </c>
      <c r="H127" s="95" t="s">
        <v>53</v>
      </c>
      <c r="I127" s="97" t="s">
        <v>56</v>
      </c>
      <c r="J127" s="97" t="s">
        <v>52</v>
      </c>
      <c r="K127" s="97" t="s">
        <v>52</v>
      </c>
      <c r="L127" s="97" t="s">
        <v>51</v>
      </c>
      <c r="M127" s="99" t="s">
        <v>11</v>
      </c>
      <c r="N127" s="99" t="s">
        <v>15</v>
      </c>
      <c r="O127" s="99" t="s">
        <v>20</v>
      </c>
      <c r="P127" s="99" t="s">
        <v>25</v>
      </c>
      <c r="Q127" s="99" t="s">
        <v>28</v>
      </c>
      <c r="R127" s="101" t="s">
        <v>58</v>
      </c>
      <c r="S127" s="101" t="s">
        <v>52</v>
      </c>
      <c r="T127" s="101" t="s">
        <v>60</v>
      </c>
      <c r="U127" s="101" t="s">
        <v>62</v>
      </c>
      <c r="V127" s="102" t="s">
        <v>64</v>
      </c>
      <c r="W127" s="103" t="s">
        <v>916</v>
      </c>
      <c r="X127" s="103" t="s">
        <v>917</v>
      </c>
      <c r="Y127" s="103" t="s">
        <v>69</v>
      </c>
      <c r="Z127" s="104" t="s">
        <v>74</v>
      </c>
      <c r="AA127" s="105" t="s">
        <v>918</v>
      </c>
      <c r="AB127" s="105"/>
      <c r="AC127" s="137" t="s">
        <v>919</v>
      </c>
      <c r="AD127" s="1" t="s">
        <v>95</v>
      </c>
      <c r="AE127" s="16"/>
    </row>
    <row r="128">
      <c r="A128" s="175" t="s">
        <v>920</v>
      </c>
      <c r="B128" s="89" t="s">
        <v>921</v>
      </c>
      <c r="C128" s="93" t="s">
        <v>922</v>
      </c>
      <c r="D128" s="89">
        <v>2007.0</v>
      </c>
      <c r="E128" s="95" t="s">
        <v>47</v>
      </c>
      <c r="F128" s="95" t="s">
        <v>48</v>
      </c>
      <c r="G128" s="95" t="s">
        <v>52</v>
      </c>
      <c r="H128" s="95" t="s">
        <v>53</v>
      </c>
      <c r="I128" s="97" t="s">
        <v>56</v>
      </c>
      <c r="J128" s="97" t="s">
        <v>51</v>
      </c>
      <c r="K128" s="97" t="s">
        <v>52</v>
      </c>
      <c r="L128" s="97" t="s">
        <v>51</v>
      </c>
      <c r="M128" s="99" t="s">
        <v>11</v>
      </c>
      <c r="N128" s="99" t="s">
        <v>12</v>
      </c>
      <c r="O128" s="99" t="s">
        <v>20</v>
      </c>
      <c r="P128" s="99" t="s">
        <v>25</v>
      </c>
      <c r="Q128" s="99" t="s">
        <v>28</v>
      </c>
      <c r="R128" s="101" t="s">
        <v>58</v>
      </c>
      <c r="S128" s="101" t="s">
        <v>52</v>
      </c>
      <c r="T128" s="101" t="s">
        <v>60</v>
      </c>
      <c r="U128" s="101" t="s">
        <v>63</v>
      </c>
      <c r="V128" s="102" t="s">
        <v>64</v>
      </c>
      <c r="W128" s="103" t="s">
        <v>923</v>
      </c>
      <c r="X128" s="103" t="s">
        <v>924</v>
      </c>
      <c r="Y128" s="103" t="s">
        <v>66</v>
      </c>
      <c r="Z128" s="104" t="s">
        <v>74</v>
      </c>
      <c r="AA128" s="105" t="s">
        <v>925</v>
      </c>
      <c r="AB128" s="105" t="s">
        <v>405</v>
      </c>
      <c r="AC128" s="106"/>
      <c r="AD128" s="1" t="s">
        <v>95</v>
      </c>
      <c r="AE128" s="16"/>
    </row>
    <row r="129">
      <c r="A129" s="223" t="s">
        <v>926</v>
      </c>
      <c r="B129" s="89" t="s">
        <v>927</v>
      </c>
      <c r="C129" s="93" t="s">
        <v>928</v>
      </c>
      <c r="D129" s="89">
        <v>2007.0</v>
      </c>
      <c r="E129" s="95" t="s">
        <v>47</v>
      </c>
      <c r="F129" s="95" t="s">
        <v>48</v>
      </c>
      <c r="G129" s="95" t="s">
        <v>52</v>
      </c>
      <c r="H129" s="95" t="s">
        <v>53</v>
      </c>
      <c r="I129" s="97" t="s">
        <v>56</v>
      </c>
      <c r="J129" s="97" t="s">
        <v>51</v>
      </c>
      <c r="K129" s="97" t="s">
        <v>52</v>
      </c>
      <c r="L129" s="97" t="s">
        <v>51</v>
      </c>
      <c r="M129" s="99" t="s">
        <v>11</v>
      </c>
      <c r="N129" s="99" t="s">
        <v>12</v>
      </c>
      <c r="O129" s="99" t="s">
        <v>20</v>
      </c>
      <c r="P129" s="99" t="s">
        <v>25</v>
      </c>
      <c r="Q129" s="99" t="s">
        <v>28</v>
      </c>
      <c r="R129" s="101" t="s">
        <v>58</v>
      </c>
      <c r="S129" s="101" t="s">
        <v>52</v>
      </c>
      <c r="T129" s="101" t="s">
        <v>60</v>
      </c>
      <c r="U129" s="101" t="s">
        <v>63</v>
      </c>
      <c r="V129" s="102" t="s">
        <v>64</v>
      </c>
      <c r="W129" s="103" t="s">
        <v>929</v>
      </c>
      <c r="X129" s="103" t="s">
        <v>930</v>
      </c>
      <c r="Y129" s="103" t="s">
        <v>66</v>
      </c>
      <c r="Z129" s="104" t="s">
        <v>74</v>
      </c>
      <c r="AA129" s="105" t="s">
        <v>931</v>
      </c>
      <c r="AB129" s="105" t="s">
        <v>405</v>
      </c>
      <c r="AC129" s="106"/>
      <c r="AD129" s="1" t="s">
        <v>95</v>
      </c>
      <c r="AE129" s="16"/>
    </row>
    <row r="130">
      <c r="A130" s="126" t="s">
        <v>932</v>
      </c>
      <c r="B130" s="89" t="s">
        <v>927</v>
      </c>
      <c r="C130" s="93" t="s">
        <v>933</v>
      </c>
      <c r="D130" s="89">
        <v>2009.0</v>
      </c>
      <c r="E130" s="95" t="s">
        <v>47</v>
      </c>
      <c r="F130" s="95" t="s">
        <v>48</v>
      </c>
      <c r="G130" s="95" t="s">
        <v>52</v>
      </c>
      <c r="H130" s="95" t="s">
        <v>53</v>
      </c>
      <c r="I130" s="97" t="s">
        <v>56</v>
      </c>
      <c r="J130" s="97" t="s">
        <v>51</v>
      </c>
      <c r="K130" s="97" t="s">
        <v>51</v>
      </c>
      <c r="L130" s="97" t="s">
        <v>51</v>
      </c>
      <c r="M130" s="99" t="s">
        <v>11</v>
      </c>
      <c r="N130" s="99" t="s">
        <v>15</v>
      </c>
      <c r="O130" s="99" t="s">
        <v>20</v>
      </c>
      <c r="P130" s="99" t="s">
        <v>23</v>
      </c>
      <c r="Q130" s="99" t="s">
        <v>28</v>
      </c>
      <c r="R130" s="101" t="s">
        <v>58</v>
      </c>
      <c r="S130" s="101" t="s">
        <v>52</v>
      </c>
      <c r="T130" s="101" t="s">
        <v>11</v>
      </c>
      <c r="U130" s="101" t="s">
        <v>63</v>
      </c>
      <c r="V130" s="102" t="s">
        <v>64</v>
      </c>
      <c r="W130" s="103" t="s">
        <v>934</v>
      </c>
      <c r="X130" s="103" t="s">
        <v>935</v>
      </c>
      <c r="Y130" s="103" t="s">
        <v>68</v>
      </c>
      <c r="Z130" s="104" t="s">
        <v>74</v>
      </c>
      <c r="AA130" s="105" t="s">
        <v>936</v>
      </c>
      <c r="AB130" s="105" t="s">
        <v>405</v>
      </c>
      <c r="AC130" s="13"/>
      <c r="AD130" s="1" t="s">
        <v>95</v>
      </c>
      <c r="AE130" s="1" t="s">
        <v>937</v>
      </c>
    </row>
    <row r="131">
      <c r="A131" s="88" t="s">
        <v>938</v>
      </c>
      <c r="B131" s="88" t="s">
        <v>939</v>
      </c>
      <c r="C131" s="93" t="s">
        <v>940</v>
      </c>
      <c r="D131" s="89">
        <v>2014.0</v>
      </c>
      <c r="E131" s="95" t="s">
        <v>47</v>
      </c>
      <c r="F131" s="95" t="s">
        <v>48</v>
      </c>
      <c r="G131" s="95" t="s">
        <v>52</v>
      </c>
      <c r="H131" s="95" t="s">
        <v>54</v>
      </c>
      <c r="I131" s="97" t="s">
        <v>56</v>
      </c>
      <c r="J131" s="97" t="s">
        <v>52</v>
      </c>
      <c r="K131" s="97" t="s">
        <v>52</v>
      </c>
      <c r="L131" s="97" t="s">
        <v>51</v>
      </c>
      <c r="M131" s="99" t="s">
        <v>11</v>
      </c>
      <c r="N131" s="99" t="s">
        <v>15</v>
      </c>
      <c r="O131" s="99" t="s">
        <v>20</v>
      </c>
      <c r="P131" s="99" t="s">
        <v>25</v>
      </c>
      <c r="Q131" s="99" t="s">
        <v>28</v>
      </c>
      <c r="R131" s="101" t="s">
        <v>58</v>
      </c>
      <c r="S131" s="101" t="s">
        <v>52</v>
      </c>
      <c r="T131" s="101" t="s">
        <v>60</v>
      </c>
      <c r="U131" s="101" t="s">
        <v>62</v>
      </c>
      <c r="V131" s="102" t="s">
        <v>64</v>
      </c>
      <c r="W131" s="103" t="s">
        <v>941</v>
      </c>
      <c r="X131" s="103" t="s">
        <v>942</v>
      </c>
      <c r="Y131" s="103" t="s">
        <v>69</v>
      </c>
      <c r="Z131" s="104" t="s">
        <v>74</v>
      </c>
      <c r="AA131" s="105" t="s">
        <v>943</v>
      </c>
      <c r="AB131" s="12"/>
      <c r="AC131" s="109" t="s">
        <v>944</v>
      </c>
      <c r="AD131" s="1" t="s">
        <v>95</v>
      </c>
      <c r="AE131" s="16"/>
    </row>
    <row r="132">
      <c r="A132" s="120" t="s">
        <v>945</v>
      </c>
      <c r="B132" s="89" t="s">
        <v>946</v>
      </c>
      <c r="C132" s="93" t="s">
        <v>947</v>
      </c>
      <c r="D132" s="89">
        <v>2017.0</v>
      </c>
      <c r="E132" s="95" t="s">
        <v>46</v>
      </c>
      <c r="F132" s="95" t="s">
        <v>48</v>
      </c>
      <c r="G132" s="95" t="s">
        <v>52</v>
      </c>
      <c r="H132" s="95" t="s">
        <v>53</v>
      </c>
      <c r="I132" s="97" t="s">
        <v>56</v>
      </c>
      <c r="J132" s="97" t="s">
        <v>52</v>
      </c>
      <c r="K132" s="97" t="s">
        <v>52</v>
      </c>
      <c r="L132" s="97" t="s">
        <v>51</v>
      </c>
      <c r="M132" s="99" t="s">
        <v>11</v>
      </c>
      <c r="N132" s="99" t="s">
        <v>12</v>
      </c>
      <c r="O132" s="99" t="s">
        <v>18</v>
      </c>
      <c r="P132" s="99" t="s">
        <v>22</v>
      </c>
      <c r="Q132" s="99" t="s">
        <v>28</v>
      </c>
      <c r="R132" s="101" t="s">
        <v>59</v>
      </c>
      <c r="S132" s="101" t="s">
        <v>52</v>
      </c>
      <c r="T132" s="101" t="s">
        <v>60</v>
      </c>
      <c r="U132" s="101" t="s">
        <v>63</v>
      </c>
      <c r="V132" s="102" t="s">
        <v>64</v>
      </c>
      <c r="W132" s="103" t="s">
        <v>948</v>
      </c>
      <c r="X132" s="103" t="s">
        <v>11</v>
      </c>
      <c r="Y132" s="103" t="s">
        <v>66</v>
      </c>
      <c r="Z132" s="104" t="s">
        <v>73</v>
      </c>
      <c r="AA132" s="105" t="s">
        <v>949</v>
      </c>
      <c r="AB132" s="105"/>
      <c r="AC132" s="106" t="s">
        <v>219</v>
      </c>
      <c r="AD132" s="1" t="s">
        <v>95</v>
      </c>
      <c r="AE132" s="16"/>
    </row>
    <row r="133">
      <c r="A133" s="120" t="s">
        <v>950</v>
      </c>
      <c r="B133" s="89" t="s">
        <v>951</v>
      </c>
      <c r="C133" s="93" t="s">
        <v>952</v>
      </c>
      <c r="D133" s="89">
        <v>2013.0</v>
      </c>
      <c r="E133" s="95" t="s">
        <v>47</v>
      </c>
      <c r="F133" s="95" t="s">
        <v>48</v>
      </c>
      <c r="G133" s="95" t="s">
        <v>52</v>
      </c>
      <c r="H133" s="95" t="s">
        <v>53</v>
      </c>
      <c r="I133" s="97" t="s">
        <v>56</v>
      </c>
      <c r="J133" s="97" t="s">
        <v>52</v>
      </c>
      <c r="K133" s="97" t="s">
        <v>52</v>
      </c>
      <c r="L133" s="97" t="s">
        <v>51</v>
      </c>
      <c r="M133" s="99" t="s">
        <v>11</v>
      </c>
      <c r="N133" s="99" t="s">
        <v>15</v>
      </c>
      <c r="O133" s="99" t="s">
        <v>20</v>
      </c>
      <c r="P133" s="99" t="s">
        <v>25</v>
      </c>
      <c r="Q133" s="99" t="s">
        <v>28</v>
      </c>
      <c r="R133" s="101" t="s">
        <v>58</v>
      </c>
      <c r="S133" s="101" t="s">
        <v>52</v>
      </c>
      <c r="T133" s="101" t="s">
        <v>60</v>
      </c>
      <c r="U133" s="101" t="s">
        <v>63</v>
      </c>
      <c r="V133" s="102" t="s">
        <v>64</v>
      </c>
      <c r="W133" s="103" t="s">
        <v>953</v>
      </c>
      <c r="X133" s="103" t="s">
        <v>719</v>
      </c>
      <c r="Y133" s="103" t="s">
        <v>69</v>
      </c>
      <c r="Z133" s="104" t="s">
        <v>74</v>
      </c>
      <c r="AA133" s="105" t="s">
        <v>954</v>
      </c>
      <c r="AB133" s="105" t="s">
        <v>847</v>
      </c>
      <c r="AC133" s="13"/>
      <c r="AD133" s="1" t="s">
        <v>95</v>
      </c>
      <c r="AE133" s="16"/>
    </row>
    <row r="134">
      <c r="A134" s="126" t="s">
        <v>955</v>
      </c>
      <c r="B134" s="89" t="s">
        <v>951</v>
      </c>
      <c r="C134" s="93" t="s">
        <v>956</v>
      </c>
      <c r="D134" s="89">
        <v>2012.0</v>
      </c>
      <c r="E134" s="95" t="s">
        <v>47</v>
      </c>
      <c r="F134" s="95" t="s">
        <v>48</v>
      </c>
      <c r="G134" s="95" t="s">
        <v>52</v>
      </c>
      <c r="H134" s="95" t="s">
        <v>53</v>
      </c>
      <c r="I134" s="97" t="s">
        <v>56</v>
      </c>
      <c r="J134" s="97" t="s">
        <v>52</v>
      </c>
      <c r="K134" s="97" t="s">
        <v>52</v>
      </c>
      <c r="L134" s="97" t="s">
        <v>51</v>
      </c>
      <c r="M134" s="99" t="s">
        <v>11</v>
      </c>
      <c r="N134" s="99" t="s">
        <v>15</v>
      </c>
      <c r="O134" s="99" t="s">
        <v>20</v>
      </c>
      <c r="P134" s="99" t="s">
        <v>24</v>
      </c>
      <c r="Q134" s="99" t="s">
        <v>28</v>
      </c>
      <c r="R134" s="101" t="s">
        <v>58</v>
      </c>
      <c r="S134" s="101" t="s">
        <v>52</v>
      </c>
      <c r="T134" s="101" t="s">
        <v>11</v>
      </c>
      <c r="U134" s="101" t="s">
        <v>63</v>
      </c>
      <c r="V134" s="102" t="s">
        <v>64</v>
      </c>
      <c r="W134" s="103" t="s">
        <v>957</v>
      </c>
      <c r="X134" s="103" t="s">
        <v>958</v>
      </c>
      <c r="Y134" s="103" t="s">
        <v>69</v>
      </c>
      <c r="Z134" s="104" t="s">
        <v>74</v>
      </c>
      <c r="AA134" s="105" t="s">
        <v>959</v>
      </c>
      <c r="AB134" s="105" t="s">
        <v>847</v>
      </c>
      <c r="AC134" s="106"/>
      <c r="AD134" s="1" t="s">
        <v>95</v>
      </c>
      <c r="AE134" s="1"/>
    </row>
    <row r="135">
      <c r="A135" s="126" t="s">
        <v>960</v>
      </c>
      <c r="B135" s="89" t="s">
        <v>961</v>
      </c>
      <c r="C135" s="93" t="s">
        <v>962</v>
      </c>
      <c r="D135" s="89">
        <v>2015.0</v>
      </c>
      <c r="E135" s="95" t="s">
        <v>47</v>
      </c>
      <c r="F135" s="95" t="s">
        <v>48</v>
      </c>
      <c r="G135" s="95" t="s">
        <v>52</v>
      </c>
      <c r="H135" s="95" t="s">
        <v>53</v>
      </c>
      <c r="I135" s="97" t="s">
        <v>56</v>
      </c>
      <c r="J135" s="97" t="s">
        <v>51</v>
      </c>
      <c r="K135" s="97" t="s">
        <v>52</v>
      </c>
      <c r="L135" s="97" t="s">
        <v>52</v>
      </c>
      <c r="M135" s="99" t="s">
        <v>11</v>
      </c>
      <c r="N135" s="99" t="s">
        <v>12</v>
      </c>
      <c r="O135" s="99" t="s">
        <v>20</v>
      </c>
      <c r="P135" s="99" t="s">
        <v>25</v>
      </c>
      <c r="Q135" s="99" t="s">
        <v>28</v>
      </c>
      <c r="R135" s="101" t="s">
        <v>11</v>
      </c>
      <c r="S135" s="101" t="s">
        <v>11</v>
      </c>
      <c r="T135" s="101" t="s">
        <v>11</v>
      </c>
      <c r="U135" s="101" t="s">
        <v>11</v>
      </c>
      <c r="V135" s="102" t="s">
        <v>64</v>
      </c>
      <c r="W135" s="103" t="s">
        <v>963</v>
      </c>
      <c r="X135" s="103" t="s">
        <v>964</v>
      </c>
      <c r="Y135" s="103" t="s">
        <v>69</v>
      </c>
      <c r="Z135" s="104" t="s">
        <v>74</v>
      </c>
      <c r="AA135" s="105" t="s">
        <v>965</v>
      </c>
      <c r="AB135" s="105" t="s">
        <v>966</v>
      </c>
      <c r="AC135" s="106"/>
      <c r="AD135" s="1" t="s">
        <v>95</v>
      </c>
      <c r="AE135" s="16"/>
    </row>
    <row r="136">
      <c r="A136" s="88" t="s">
        <v>967</v>
      </c>
      <c r="B136" s="89" t="s">
        <v>968</v>
      </c>
      <c r="C136" s="93" t="s">
        <v>969</v>
      </c>
      <c r="D136" s="89">
        <v>2014.0</v>
      </c>
      <c r="E136" s="95" t="s">
        <v>46</v>
      </c>
      <c r="F136" s="95" t="s">
        <v>48</v>
      </c>
      <c r="G136" s="95" t="s">
        <v>52</v>
      </c>
      <c r="H136" s="95" t="s">
        <v>54</v>
      </c>
      <c r="I136" s="97" t="s">
        <v>56</v>
      </c>
      <c r="J136" s="97" t="s">
        <v>52</v>
      </c>
      <c r="K136" s="97" t="s">
        <v>51</v>
      </c>
      <c r="L136" s="97" t="s">
        <v>51</v>
      </c>
      <c r="M136" s="99" t="s">
        <v>11</v>
      </c>
      <c r="N136" s="99" t="s">
        <v>12</v>
      </c>
      <c r="O136" s="99" t="s">
        <v>18</v>
      </c>
      <c r="P136" s="99" t="s">
        <v>25</v>
      </c>
      <c r="Q136" s="99" t="s">
        <v>28</v>
      </c>
      <c r="R136" s="101" t="s">
        <v>59</v>
      </c>
      <c r="S136" s="101" t="s">
        <v>52</v>
      </c>
      <c r="T136" s="101" t="s">
        <v>60</v>
      </c>
      <c r="U136" s="101" t="s">
        <v>62</v>
      </c>
      <c r="V136" s="102" t="s">
        <v>64</v>
      </c>
      <c r="W136" s="103" t="s">
        <v>970</v>
      </c>
      <c r="X136" s="103" t="s">
        <v>971</v>
      </c>
      <c r="Y136" s="103" t="s">
        <v>69</v>
      </c>
      <c r="Z136" s="104" t="s">
        <v>74</v>
      </c>
      <c r="AA136" s="105" t="s">
        <v>972</v>
      </c>
      <c r="AB136" s="105"/>
      <c r="AC136" s="106" t="s">
        <v>973</v>
      </c>
      <c r="AD136" s="1" t="s">
        <v>95</v>
      </c>
      <c r="AE136" s="1" t="s">
        <v>470</v>
      </c>
    </row>
    <row r="137">
      <c r="A137" s="175" t="s">
        <v>974</v>
      </c>
      <c r="B137" s="89" t="s">
        <v>975</v>
      </c>
      <c r="C137" s="93" t="s">
        <v>976</v>
      </c>
      <c r="D137" s="89">
        <v>2017.0</v>
      </c>
      <c r="E137" s="95" t="s">
        <v>47</v>
      </c>
      <c r="F137" s="95" t="s">
        <v>48</v>
      </c>
      <c r="G137" s="95" t="s">
        <v>52</v>
      </c>
      <c r="H137" s="95" t="s">
        <v>53</v>
      </c>
      <c r="I137" s="97" t="s">
        <v>56</v>
      </c>
      <c r="J137" s="97" t="s">
        <v>51</v>
      </c>
      <c r="K137" s="97" t="s">
        <v>52</v>
      </c>
      <c r="L137" s="97" t="s">
        <v>51</v>
      </c>
      <c r="M137" s="99" t="s">
        <v>11</v>
      </c>
      <c r="N137" s="99" t="s">
        <v>12</v>
      </c>
      <c r="O137" s="99" t="s">
        <v>20</v>
      </c>
      <c r="P137" s="99" t="s">
        <v>25</v>
      </c>
      <c r="Q137" s="99" t="s">
        <v>28</v>
      </c>
      <c r="R137" s="101" t="s">
        <v>58</v>
      </c>
      <c r="S137" s="101" t="s">
        <v>52</v>
      </c>
      <c r="T137" s="101" t="s">
        <v>60</v>
      </c>
      <c r="U137" s="101" t="s">
        <v>63</v>
      </c>
      <c r="V137" s="102" t="s">
        <v>64</v>
      </c>
      <c r="W137" s="103" t="s">
        <v>977</v>
      </c>
      <c r="X137" s="103" t="s">
        <v>978</v>
      </c>
      <c r="Y137" s="103" t="s">
        <v>69</v>
      </c>
      <c r="Z137" s="104" t="s">
        <v>74</v>
      </c>
      <c r="AA137" s="105" t="s">
        <v>979</v>
      </c>
      <c r="AB137" s="105" t="s">
        <v>980</v>
      </c>
      <c r="AC137" s="106"/>
      <c r="AD137" s="1" t="s">
        <v>95</v>
      </c>
      <c r="AE137" s="16"/>
    </row>
    <row r="138">
      <c r="A138" s="88" t="s">
        <v>981</v>
      </c>
      <c r="B138" s="88" t="s">
        <v>982</v>
      </c>
      <c r="C138" s="93" t="s">
        <v>983</v>
      </c>
      <c r="D138" s="89">
        <v>2002.0</v>
      </c>
      <c r="E138" s="95" t="s">
        <v>47</v>
      </c>
      <c r="F138" s="95" t="s">
        <v>48</v>
      </c>
      <c r="G138" s="95" t="s">
        <v>52</v>
      </c>
      <c r="H138" s="95" t="s">
        <v>54</v>
      </c>
      <c r="I138" s="97" t="s">
        <v>57</v>
      </c>
      <c r="J138" s="97" t="s">
        <v>52</v>
      </c>
      <c r="K138" s="97" t="s">
        <v>52</v>
      </c>
      <c r="L138" s="97" t="s">
        <v>51</v>
      </c>
      <c r="M138" s="198" t="s">
        <v>11</v>
      </c>
      <c r="N138" s="99" t="s">
        <v>15</v>
      </c>
      <c r="O138" s="99" t="s">
        <v>20</v>
      </c>
      <c r="P138" s="99" t="s">
        <v>25</v>
      </c>
      <c r="Q138" s="99" t="s">
        <v>28</v>
      </c>
      <c r="R138" s="101" t="s">
        <v>11</v>
      </c>
      <c r="S138" s="101" t="s">
        <v>11</v>
      </c>
      <c r="T138" s="101" t="s">
        <v>11</v>
      </c>
      <c r="U138" s="101" t="s">
        <v>11</v>
      </c>
      <c r="V138" s="102" t="s">
        <v>64</v>
      </c>
      <c r="W138" s="103" t="s">
        <v>984</v>
      </c>
      <c r="X138" s="103" t="s">
        <v>985</v>
      </c>
      <c r="Y138" s="103" t="s">
        <v>68</v>
      </c>
      <c r="Z138" s="104" t="s">
        <v>74</v>
      </c>
      <c r="AA138" s="105" t="s">
        <v>986</v>
      </c>
      <c r="AB138" s="105"/>
      <c r="AC138" s="137" t="s">
        <v>987</v>
      </c>
      <c r="AD138" s="1" t="s">
        <v>95</v>
      </c>
      <c r="AE138" s="16"/>
    </row>
    <row r="139">
      <c r="A139" s="120" t="s">
        <v>988</v>
      </c>
      <c r="B139" s="89" t="s">
        <v>989</v>
      </c>
      <c r="C139" s="93" t="s">
        <v>990</v>
      </c>
      <c r="D139" s="89">
        <v>2010.0</v>
      </c>
      <c r="E139" s="95" t="s">
        <v>46</v>
      </c>
      <c r="F139" s="95" t="s">
        <v>48</v>
      </c>
      <c r="G139" s="95" t="s">
        <v>52</v>
      </c>
      <c r="H139" s="95" t="s">
        <v>53</v>
      </c>
      <c r="I139" s="97" t="s">
        <v>56</v>
      </c>
      <c r="J139" s="97" t="s">
        <v>51</v>
      </c>
      <c r="K139" s="97" t="s">
        <v>51</v>
      </c>
      <c r="L139" s="97" t="s">
        <v>51</v>
      </c>
      <c r="M139" s="99" t="s">
        <v>11</v>
      </c>
      <c r="N139" s="99" t="s">
        <v>13</v>
      </c>
      <c r="O139" s="99" t="s">
        <v>19</v>
      </c>
      <c r="P139" s="99" t="s">
        <v>22</v>
      </c>
      <c r="Q139" s="99" t="s">
        <v>26</v>
      </c>
      <c r="R139" s="101" t="s">
        <v>59</v>
      </c>
      <c r="S139" s="101" t="s">
        <v>51</v>
      </c>
      <c r="T139" s="101" t="s">
        <v>60</v>
      </c>
      <c r="U139" s="101" t="s">
        <v>63</v>
      </c>
      <c r="V139" s="102" t="s">
        <v>64</v>
      </c>
      <c r="W139" s="103" t="s">
        <v>991</v>
      </c>
      <c r="X139" s="103" t="s">
        <v>992</v>
      </c>
      <c r="Y139" s="103" t="s">
        <v>66</v>
      </c>
      <c r="Z139" s="104" t="s">
        <v>73</v>
      </c>
      <c r="AA139" s="105" t="s">
        <v>993</v>
      </c>
      <c r="AB139" s="105"/>
      <c r="AC139" s="106" t="s">
        <v>994</v>
      </c>
      <c r="AD139" s="1" t="s">
        <v>95</v>
      </c>
      <c r="AE139" s="16"/>
    </row>
    <row r="140">
      <c r="A140" s="122" t="s">
        <v>995</v>
      </c>
      <c r="B140" s="89" t="s">
        <v>996</v>
      </c>
      <c r="C140" s="93" t="s">
        <v>997</v>
      </c>
      <c r="D140" s="89">
        <v>2005.0</v>
      </c>
      <c r="E140" s="95" t="s">
        <v>47</v>
      </c>
      <c r="F140" s="95" t="s">
        <v>48</v>
      </c>
      <c r="G140" s="95" t="s">
        <v>52</v>
      </c>
      <c r="H140" s="95" t="s">
        <v>53</v>
      </c>
      <c r="I140" s="97" t="s">
        <v>56</v>
      </c>
      <c r="J140" s="97" t="s">
        <v>51</v>
      </c>
      <c r="K140" s="97" t="s">
        <v>51</v>
      </c>
      <c r="L140" s="97" t="s">
        <v>51</v>
      </c>
      <c r="M140" s="99" t="s">
        <v>9</v>
      </c>
      <c r="N140" s="99" t="s">
        <v>17</v>
      </c>
      <c r="O140" s="99" t="s">
        <v>21</v>
      </c>
      <c r="P140" s="99" t="s">
        <v>23</v>
      </c>
      <c r="Q140" s="99" t="s">
        <v>28</v>
      </c>
      <c r="R140" s="101" t="s">
        <v>50</v>
      </c>
      <c r="S140" s="101" t="s">
        <v>51</v>
      </c>
      <c r="T140" s="101" t="s">
        <v>61</v>
      </c>
      <c r="U140" s="101" t="s">
        <v>63</v>
      </c>
      <c r="V140" s="102" t="s">
        <v>65</v>
      </c>
      <c r="W140" s="103" t="s">
        <v>998</v>
      </c>
      <c r="X140" s="103" t="s">
        <v>999</v>
      </c>
      <c r="Y140" s="103" t="s">
        <v>66</v>
      </c>
      <c r="Z140" s="104" t="s">
        <v>72</v>
      </c>
      <c r="AA140" s="105" t="s">
        <v>1000</v>
      </c>
      <c r="AB140" s="105"/>
      <c r="AC140" s="106" t="s">
        <v>1001</v>
      </c>
      <c r="AD140" s="1" t="s">
        <v>95</v>
      </c>
      <c r="AE140" s="126" t="s">
        <v>1002</v>
      </c>
    </row>
    <row r="141" ht="27.0" customHeight="1">
      <c r="A141" s="88" t="s">
        <v>1003</v>
      </c>
      <c r="B141" s="120" t="s">
        <v>1004</v>
      </c>
      <c r="C141" s="93" t="s">
        <v>1005</v>
      </c>
      <c r="D141" s="89">
        <v>2013.0</v>
      </c>
      <c r="E141" s="95" t="s">
        <v>47</v>
      </c>
      <c r="F141" s="95" t="s">
        <v>48</v>
      </c>
      <c r="G141" s="95" t="s">
        <v>52</v>
      </c>
      <c r="H141" s="95" t="s">
        <v>53</v>
      </c>
      <c r="I141" s="97" t="s">
        <v>56</v>
      </c>
      <c r="J141" s="97" t="s">
        <v>52</v>
      </c>
      <c r="K141" s="97" t="s">
        <v>52</v>
      </c>
      <c r="L141" s="97" t="s">
        <v>51</v>
      </c>
      <c r="M141" s="99" t="s">
        <v>11</v>
      </c>
      <c r="N141" s="99" t="s">
        <v>15</v>
      </c>
      <c r="O141" s="99" t="s">
        <v>20</v>
      </c>
      <c r="P141" s="99" t="s">
        <v>25</v>
      </c>
      <c r="Q141" s="99" t="s">
        <v>28</v>
      </c>
      <c r="R141" s="101" t="s">
        <v>11</v>
      </c>
      <c r="S141" s="101" t="s">
        <v>11</v>
      </c>
      <c r="T141" s="101" t="s">
        <v>11</v>
      </c>
      <c r="U141" s="101" t="s">
        <v>11</v>
      </c>
      <c r="V141" s="102" t="s">
        <v>64</v>
      </c>
      <c r="W141" s="103" t="s">
        <v>249</v>
      </c>
      <c r="X141" s="103" t="s">
        <v>1006</v>
      </c>
      <c r="Y141" s="103" t="s">
        <v>69</v>
      </c>
      <c r="Z141" s="104" t="s">
        <v>74</v>
      </c>
      <c r="AA141" s="105" t="s">
        <v>1007</v>
      </c>
      <c r="AB141" s="105" t="s">
        <v>1008</v>
      </c>
      <c r="AC141" s="106"/>
      <c r="AD141" s="1" t="s">
        <v>95</v>
      </c>
      <c r="AE141" s="16"/>
    </row>
    <row r="142" ht="24.0" customHeight="1">
      <c r="A142" s="88" t="s">
        <v>1009</v>
      </c>
      <c r="B142" s="89" t="s">
        <v>1010</v>
      </c>
      <c r="C142" s="93" t="s">
        <v>1011</v>
      </c>
      <c r="D142" s="89">
        <v>2013.0</v>
      </c>
      <c r="E142" s="95" t="s">
        <v>47</v>
      </c>
      <c r="F142" s="95" t="s">
        <v>48</v>
      </c>
      <c r="G142" s="95" t="s">
        <v>52</v>
      </c>
      <c r="H142" s="95" t="s">
        <v>54</v>
      </c>
      <c r="I142" s="97" t="s">
        <v>56</v>
      </c>
      <c r="J142" s="97" t="s">
        <v>52</v>
      </c>
      <c r="K142" s="97" t="s">
        <v>52</v>
      </c>
      <c r="L142" s="97" t="s">
        <v>51</v>
      </c>
      <c r="M142" s="99" t="s">
        <v>11</v>
      </c>
      <c r="N142" s="99" t="s">
        <v>12</v>
      </c>
      <c r="O142" s="99" t="s">
        <v>20</v>
      </c>
      <c r="P142" s="99" t="s">
        <v>25</v>
      </c>
      <c r="Q142" s="99" t="s">
        <v>28</v>
      </c>
      <c r="R142" s="101" t="s">
        <v>58</v>
      </c>
      <c r="S142" s="101" t="s">
        <v>52</v>
      </c>
      <c r="T142" s="101" t="s">
        <v>60</v>
      </c>
      <c r="U142" s="101" t="s">
        <v>62</v>
      </c>
      <c r="V142" s="102" t="s">
        <v>64</v>
      </c>
      <c r="W142" s="103" t="s">
        <v>1012</v>
      </c>
      <c r="X142" s="103" t="s">
        <v>134</v>
      </c>
      <c r="Y142" s="103" t="s">
        <v>69</v>
      </c>
      <c r="Z142" s="104" t="s">
        <v>74</v>
      </c>
      <c r="AA142" s="105" t="s">
        <v>1013</v>
      </c>
      <c r="AB142" s="12"/>
      <c r="AC142" s="109" t="s">
        <v>665</v>
      </c>
      <c r="AD142" s="1" t="s">
        <v>95</v>
      </c>
      <c r="AE142" s="16"/>
    </row>
    <row r="143" ht="24.0" customHeight="1">
      <c r="A143" s="140" t="s">
        <v>1014</v>
      </c>
      <c r="B143" s="141" t="s">
        <v>1015</v>
      </c>
      <c r="C143" s="142" t="s">
        <v>1016</v>
      </c>
      <c r="D143" s="141">
        <v>1999.0</v>
      </c>
      <c r="E143" s="95" t="s">
        <v>46</v>
      </c>
      <c r="F143" s="95" t="s">
        <v>48</v>
      </c>
      <c r="G143" s="95" t="s">
        <v>52</v>
      </c>
      <c r="H143" s="95" t="s">
        <v>53</v>
      </c>
      <c r="I143" s="97" t="s">
        <v>56</v>
      </c>
      <c r="J143" s="97" t="s">
        <v>52</v>
      </c>
      <c r="K143" s="97" t="s">
        <v>51</v>
      </c>
      <c r="L143" s="97" t="s">
        <v>51</v>
      </c>
      <c r="M143" s="99" t="s">
        <v>9</v>
      </c>
      <c r="N143" s="99" t="s">
        <v>12</v>
      </c>
      <c r="O143" s="99" t="s">
        <v>18</v>
      </c>
      <c r="P143" s="99" t="s">
        <v>23</v>
      </c>
      <c r="Q143" s="99" t="s">
        <v>26</v>
      </c>
      <c r="R143" s="101" t="s">
        <v>59</v>
      </c>
      <c r="S143" s="101" t="s">
        <v>51</v>
      </c>
      <c r="T143" s="101" t="s">
        <v>60</v>
      </c>
      <c r="U143" s="101" t="s">
        <v>63</v>
      </c>
      <c r="V143" s="102" t="s">
        <v>64</v>
      </c>
      <c r="W143" s="103" t="s">
        <v>1017</v>
      </c>
      <c r="X143" s="103" t="s">
        <v>1018</v>
      </c>
      <c r="Y143" s="103" t="s">
        <v>69</v>
      </c>
      <c r="Z143" s="104" t="s">
        <v>73</v>
      </c>
      <c r="AA143" s="105" t="s">
        <v>1019</v>
      </c>
      <c r="AB143" s="105"/>
      <c r="AC143" s="106" t="s">
        <v>1020</v>
      </c>
      <c r="AD143" s="1" t="s">
        <v>95</v>
      </c>
      <c r="AE143" s="16"/>
    </row>
    <row r="144" ht="27.0" customHeight="1">
      <c r="A144" s="1" t="s">
        <v>1021</v>
      </c>
      <c r="B144" s="126" t="s">
        <v>1022</v>
      </c>
      <c r="C144" s="93" t="s">
        <v>1023</v>
      </c>
      <c r="D144" s="89">
        <v>2013.0</v>
      </c>
      <c r="E144" s="95" t="s">
        <v>47</v>
      </c>
      <c r="F144" s="95" t="s">
        <v>48</v>
      </c>
      <c r="G144" s="95" t="s">
        <v>51</v>
      </c>
      <c r="H144" s="95" t="s">
        <v>53</v>
      </c>
      <c r="I144" s="97" t="s">
        <v>56</v>
      </c>
      <c r="J144" s="97" t="s">
        <v>52</v>
      </c>
      <c r="K144" s="97" t="s">
        <v>52</v>
      </c>
      <c r="L144" s="97" t="s">
        <v>51</v>
      </c>
      <c r="M144" s="99" t="s">
        <v>11</v>
      </c>
      <c r="N144" s="99" t="s">
        <v>15</v>
      </c>
      <c r="O144" s="99" t="s">
        <v>20</v>
      </c>
      <c r="P144" s="99" t="s">
        <v>25</v>
      </c>
      <c r="Q144" s="99" t="s">
        <v>28</v>
      </c>
      <c r="R144" s="101" t="s">
        <v>11</v>
      </c>
      <c r="S144" s="101" t="s">
        <v>11</v>
      </c>
      <c r="T144" s="101" t="s">
        <v>11</v>
      </c>
      <c r="U144" s="101" t="s">
        <v>11</v>
      </c>
      <c r="V144" s="102" t="s">
        <v>64</v>
      </c>
      <c r="W144" s="103" t="s">
        <v>1024</v>
      </c>
      <c r="X144" s="103" t="s">
        <v>1025</v>
      </c>
      <c r="Y144" s="103" t="s">
        <v>69</v>
      </c>
      <c r="Z144" s="104" t="s">
        <v>74</v>
      </c>
      <c r="AA144" s="105" t="s">
        <v>1026</v>
      </c>
      <c r="AB144" s="105" t="s">
        <v>847</v>
      </c>
      <c r="AC144" s="106"/>
      <c r="AD144" s="1" t="s">
        <v>95</v>
      </c>
      <c r="AE144" s="16"/>
    </row>
    <row r="145">
      <c r="A145" s="88" t="s">
        <v>1027</v>
      </c>
      <c r="B145" s="89" t="s">
        <v>1028</v>
      </c>
      <c r="C145" s="93" t="s">
        <v>1029</v>
      </c>
      <c r="D145" s="89">
        <v>1997.0</v>
      </c>
      <c r="E145" s="95" t="s">
        <v>46</v>
      </c>
      <c r="F145" s="95" t="s">
        <v>48</v>
      </c>
      <c r="G145" s="95" t="s">
        <v>52</v>
      </c>
      <c r="H145" s="95" t="s">
        <v>54</v>
      </c>
      <c r="I145" s="97" t="s">
        <v>56</v>
      </c>
      <c r="J145" s="97" t="s">
        <v>52</v>
      </c>
      <c r="K145" s="97" t="s">
        <v>52</v>
      </c>
      <c r="L145" s="97" t="s">
        <v>51</v>
      </c>
      <c r="M145" s="99" t="s">
        <v>11</v>
      </c>
      <c r="N145" s="99" t="s">
        <v>15</v>
      </c>
      <c r="O145" s="99" t="s">
        <v>19</v>
      </c>
      <c r="P145" s="99" t="s">
        <v>23</v>
      </c>
      <c r="Q145" s="99" t="s">
        <v>28</v>
      </c>
      <c r="R145" s="101" t="s">
        <v>59</v>
      </c>
      <c r="S145" s="101" t="s">
        <v>51</v>
      </c>
      <c r="T145" s="101" t="s">
        <v>60</v>
      </c>
      <c r="U145" s="101" t="s">
        <v>62</v>
      </c>
      <c r="V145" s="102" t="s">
        <v>64</v>
      </c>
      <c r="W145" s="103" t="s">
        <v>328</v>
      </c>
      <c r="X145" s="103" t="s">
        <v>1030</v>
      </c>
      <c r="Y145" s="103" t="s">
        <v>69</v>
      </c>
      <c r="Z145" s="104" t="s">
        <v>73</v>
      </c>
      <c r="AA145" s="105" t="s">
        <v>1031</v>
      </c>
      <c r="AB145" s="105"/>
      <c r="AC145" s="106" t="s">
        <v>1032</v>
      </c>
      <c r="AD145" s="1" t="s">
        <v>95</v>
      </c>
      <c r="AE145" s="16"/>
    </row>
    <row r="146">
      <c r="A146" s="126" t="s">
        <v>1033</v>
      </c>
      <c r="B146" s="88" t="s">
        <v>1028</v>
      </c>
      <c r="C146" s="93" t="s">
        <v>1034</v>
      </c>
      <c r="D146" s="89">
        <v>2014.0</v>
      </c>
      <c r="E146" s="95" t="s">
        <v>11</v>
      </c>
      <c r="F146" s="95" t="s">
        <v>11</v>
      </c>
      <c r="G146" s="95" t="s">
        <v>52</v>
      </c>
      <c r="H146" s="95" t="s">
        <v>11</v>
      </c>
      <c r="I146" s="97" t="s">
        <v>57</v>
      </c>
      <c r="J146" s="97" t="s">
        <v>51</v>
      </c>
      <c r="K146" s="97" t="s">
        <v>51</v>
      </c>
      <c r="L146" s="97" t="s">
        <v>51</v>
      </c>
      <c r="M146" s="99" t="s">
        <v>11</v>
      </c>
      <c r="N146" s="99" t="s">
        <v>15</v>
      </c>
      <c r="O146" s="99" t="s">
        <v>20</v>
      </c>
      <c r="P146" s="99" t="s">
        <v>22</v>
      </c>
      <c r="Q146" s="99" t="s">
        <v>28</v>
      </c>
      <c r="R146" s="101" t="s">
        <v>11</v>
      </c>
      <c r="S146" s="101" t="s">
        <v>11</v>
      </c>
      <c r="T146" s="101" t="s">
        <v>11</v>
      </c>
      <c r="U146" s="101" t="s">
        <v>11</v>
      </c>
      <c r="V146" s="102" t="s">
        <v>64</v>
      </c>
      <c r="W146" s="103" t="s">
        <v>1035</v>
      </c>
      <c r="X146" s="103" t="s">
        <v>1036</v>
      </c>
      <c r="Y146" s="103" t="s">
        <v>69</v>
      </c>
      <c r="Z146" s="104" t="s">
        <v>74</v>
      </c>
      <c r="AA146" s="105" t="s">
        <v>1037</v>
      </c>
      <c r="AB146" s="105" t="s">
        <v>1038</v>
      </c>
      <c r="AC146" s="106"/>
      <c r="AD146" s="1" t="s">
        <v>95</v>
      </c>
      <c r="AE146" s="16"/>
    </row>
    <row r="147">
      <c r="A147" s="88" t="s">
        <v>1039</v>
      </c>
      <c r="B147" s="89" t="s">
        <v>1040</v>
      </c>
      <c r="C147" s="93" t="s">
        <v>1041</v>
      </c>
      <c r="D147" s="89">
        <v>2017.0</v>
      </c>
      <c r="E147" s="95" t="s">
        <v>47</v>
      </c>
      <c r="F147" s="95" t="s">
        <v>48</v>
      </c>
      <c r="G147" s="95" t="s">
        <v>52</v>
      </c>
      <c r="H147" s="95" t="s">
        <v>53</v>
      </c>
      <c r="I147" s="97" t="s">
        <v>50</v>
      </c>
      <c r="J147" s="97" t="s">
        <v>51</v>
      </c>
      <c r="K147" s="97" t="s">
        <v>51</v>
      </c>
      <c r="L147" s="97" t="s">
        <v>51</v>
      </c>
      <c r="M147" s="99" t="s">
        <v>11</v>
      </c>
      <c r="N147" s="99" t="s">
        <v>12</v>
      </c>
      <c r="O147" s="99" t="s">
        <v>21</v>
      </c>
      <c r="P147" s="99" t="s">
        <v>25</v>
      </c>
      <c r="Q147" s="99" t="s">
        <v>28</v>
      </c>
      <c r="R147" s="101" t="s">
        <v>58</v>
      </c>
      <c r="S147" s="101" t="s">
        <v>52</v>
      </c>
      <c r="T147" s="101" t="s">
        <v>60</v>
      </c>
      <c r="U147" s="101" t="s">
        <v>62</v>
      </c>
      <c r="V147" s="102" t="s">
        <v>64</v>
      </c>
      <c r="W147" s="103" t="s">
        <v>1042</v>
      </c>
      <c r="X147" s="103" t="s">
        <v>375</v>
      </c>
      <c r="Y147" s="103" t="s">
        <v>68</v>
      </c>
      <c r="Z147" s="104" t="s">
        <v>74</v>
      </c>
      <c r="AA147" s="105" t="s">
        <v>1043</v>
      </c>
      <c r="AB147" s="105" t="s">
        <v>1044</v>
      </c>
      <c r="AC147" s="13"/>
      <c r="AD147" s="1" t="s">
        <v>95</v>
      </c>
      <c r="AE147" s="16"/>
    </row>
    <row r="148">
      <c r="A148" s="88" t="s">
        <v>1045</v>
      </c>
      <c r="B148" s="89" t="s">
        <v>1046</v>
      </c>
      <c r="C148" s="93" t="s">
        <v>1047</v>
      </c>
      <c r="D148" s="89">
        <v>2017.0</v>
      </c>
      <c r="E148" s="95" t="s">
        <v>46</v>
      </c>
      <c r="F148" s="95" t="s">
        <v>50</v>
      </c>
      <c r="G148" s="95" t="s">
        <v>52</v>
      </c>
      <c r="H148" s="95" t="s">
        <v>53</v>
      </c>
      <c r="I148" s="97" t="s">
        <v>56</v>
      </c>
      <c r="J148" s="97" t="s">
        <v>51</v>
      </c>
      <c r="K148" s="97" t="s">
        <v>51</v>
      </c>
      <c r="L148" s="97" t="s">
        <v>51</v>
      </c>
      <c r="M148" s="99" t="s">
        <v>11</v>
      </c>
      <c r="N148" s="99" t="s">
        <v>13</v>
      </c>
      <c r="O148" s="99" t="s">
        <v>21</v>
      </c>
      <c r="P148" s="99" t="s">
        <v>23</v>
      </c>
      <c r="Q148" s="99" t="s">
        <v>26</v>
      </c>
      <c r="R148" s="101" t="s">
        <v>59</v>
      </c>
      <c r="S148" s="101" t="s">
        <v>51</v>
      </c>
      <c r="T148" s="101" t="s">
        <v>60</v>
      </c>
      <c r="U148" s="101" t="s">
        <v>50</v>
      </c>
      <c r="V148" s="102" t="s">
        <v>64</v>
      </c>
      <c r="W148" s="103" t="s">
        <v>1048</v>
      </c>
      <c r="X148" s="103" t="s">
        <v>1049</v>
      </c>
      <c r="Y148" s="103" t="s">
        <v>67</v>
      </c>
      <c r="Z148" s="104" t="s">
        <v>73</v>
      </c>
      <c r="AA148" s="105" t="s">
        <v>1050</v>
      </c>
      <c r="AB148" s="105"/>
      <c r="AC148" s="106" t="s">
        <v>1051</v>
      </c>
      <c r="AD148" s="1" t="s">
        <v>95</v>
      </c>
      <c r="AE148" s="16"/>
    </row>
    <row r="149">
      <c r="A149" s="126" t="s">
        <v>1052</v>
      </c>
      <c r="B149" s="126" t="s">
        <v>1053</v>
      </c>
      <c r="C149" s="93" t="s">
        <v>1054</v>
      </c>
      <c r="D149" s="89">
        <v>2015.0</v>
      </c>
      <c r="E149" s="95" t="s">
        <v>46</v>
      </c>
      <c r="F149" s="95" t="s">
        <v>48</v>
      </c>
      <c r="G149" s="95" t="s">
        <v>52</v>
      </c>
      <c r="H149" s="95" t="s">
        <v>54</v>
      </c>
      <c r="I149" s="97" t="s">
        <v>56</v>
      </c>
      <c r="J149" s="97" t="s">
        <v>51</v>
      </c>
      <c r="K149" s="97" t="s">
        <v>52</v>
      </c>
      <c r="L149" s="97" t="s">
        <v>52</v>
      </c>
      <c r="M149" s="99" t="s">
        <v>11</v>
      </c>
      <c r="N149" s="99" t="s">
        <v>15</v>
      </c>
      <c r="O149" s="99" t="s">
        <v>20</v>
      </c>
      <c r="P149" s="99" t="s">
        <v>25</v>
      </c>
      <c r="Q149" s="99" t="s">
        <v>28</v>
      </c>
      <c r="R149" s="101" t="s">
        <v>50</v>
      </c>
      <c r="S149" s="101" t="s">
        <v>51</v>
      </c>
      <c r="T149" s="101" t="s">
        <v>60</v>
      </c>
      <c r="U149" s="101" t="s">
        <v>62</v>
      </c>
      <c r="V149" s="102" t="s">
        <v>64</v>
      </c>
      <c r="W149" s="103" t="s">
        <v>1055</v>
      </c>
      <c r="X149" s="103" t="s">
        <v>1056</v>
      </c>
      <c r="Y149" s="103" t="s">
        <v>66</v>
      </c>
      <c r="Z149" s="104" t="s">
        <v>74</v>
      </c>
      <c r="AA149" s="105" t="s">
        <v>1057</v>
      </c>
      <c r="AB149" s="105"/>
      <c r="AC149" s="106" t="s">
        <v>1058</v>
      </c>
      <c r="AD149" s="1" t="s">
        <v>95</v>
      </c>
      <c r="AE149" s="16"/>
    </row>
    <row r="150">
      <c r="A150" s="116" t="s">
        <v>1059</v>
      </c>
      <c r="B150" s="117" t="s">
        <v>1060</v>
      </c>
      <c r="C150" s="93" t="s">
        <v>1061</v>
      </c>
      <c r="D150" s="89">
        <v>2007.0</v>
      </c>
      <c r="E150" s="95" t="s">
        <v>47</v>
      </c>
      <c r="F150" s="95" t="s">
        <v>48</v>
      </c>
      <c r="G150" s="95" t="s">
        <v>52</v>
      </c>
      <c r="H150" s="95" t="s">
        <v>53</v>
      </c>
      <c r="I150" s="97" t="s">
        <v>56</v>
      </c>
      <c r="J150" s="97" t="s">
        <v>51</v>
      </c>
      <c r="K150" s="97" t="s">
        <v>52</v>
      </c>
      <c r="L150" s="97" t="s">
        <v>51</v>
      </c>
      <c r="M150" s="99" t="s">
        <v>11</v>
      </c>
      <c r="N150" s="99" t="s">
        <v>12</v>
      </c>
      <c r="O150" s="99" t="s">
        <v>20</v>
      </c>
      <c r="P150" s="99" t="s">
        <v>25</v>
      </c>
      <c r="Q150" s="99" t="s">
        <v>28</v>
      </c>
      <c r="R150" s="101" t="s">
        <v>58</v>
      </c>
      <c r="S150" s="101" t="s">
        <v>52</v>
      </c>
      <c r="T150" s="101" t="s">
        <v>60</v>
      </c>
      <c r="U150" s="101" t="s">
        <v>63</v>
      </c>
      <c r="V150" s="102" t="s">
        <v>64</v>
      </c>
      <c r="W150" s="103" t="s">
        <v>1062</v>
      </c>
      <c r="X150" s="103" t="s">
        <v>1063</v>
      </c>
      <c r="Y150" s="103" t="s">
        <v>66</v>
      </c>
      <c r="Z150" s="104" t="s">
        <v>74</v>
      </c>
      <c r="AA150" s="105" t="s">
        <v>1064</v>
      </c>
      <c r="AB150" s="105" t="s">
        <v>198</v>
      </c>
      <c r="AC150" s="106"/>
      <c r="AD150" s="1" t="s">
        <v>95</v>
      </c>
      <c r="AE150" s="16"/>
    </row>
    <row r="151">
      <c r="A151" s="88" t="s">
        <v>1065</v>
      </c>
      <c r="B151" s="89" t="s">
        <v>1066</v>
      </c>
      <c r="C151" s="93" t="s">
        <v>1067</v>
      </c>
      <c r="D151" s="89">
        <v>2016.0</v>
      </c>
      <c r="E151" s="95" t="s">
        <v>47</v>
      </c>
      <c r="F151" s="95" t="s">
        <v>49</v>
      </c>
      <c r="G151" s="95" t="s">
        <v>52</v>
      </c>
      <c r="H151" s="95" t="s">
        <v>53</v>
      </c>
      <c r="I151" s="97" t="s">
        <v>56</v>
      </c>
      <c r="J151" s="97" t="s">
        <v>52</v>
      </c>
      <c r="K151" s="97" t="s">
        <v>52</v>
      </c>
      <c r="L151" s="97" t="s">
        <v>51</v>
      </c>
      <c r="M151" s="99" t="s">
        <v>11</v>
      </c>
      <c r="N151" s="99" t="s">
        <v>12</v>
      </c>
      <c r="O151" s="99" t="s">
        <v>20</v>
      </c>
      <c r="P151" s="99" t="s">
        <v>23</v>
      </c>
      <c r="Q151" s="99" t="s">
        <v>28</v>
      </c>
      <c r="R151" s="101" t="s">
        <v>58</v>
      </c>
      <c r="S151" s="101" t="s">
        <v>51</v>
      </c>
      <c r="T151" s="101" t="s">
        <v>60</v>
      </c>
      <c r="U151" s="101" t="s">
        <v>62</v>
      </c>
      <c r="V151" s="102" t="s">
        <v>64</v>
      </c>
      <c r="W151" s="103" t="s">
        <v>1068</v>
      </c>
      <c r="X151" s="103" t="s">
        <v>1069</v>
      </c>
      <c r="Y151" s="103" t="s">
        <v>68</v>
      </c>
      <c r="Z151" s="104" t="s">
        <v>74</v>
      </c>
      <c r="AA151" s="105" t="s">
        <v>1070</v>
      </c>
      <c r="AB151" s="137" t="s">
        <v>1071</v>
      </c>
      <c r="AC151" s="106"/>
      <c r="AD151" s="1" t="s">
        <v>95</v>
      </c>
      <c r="AE151" s="16"/>
    </row>
    <row r="152">
      <c r="A152" s="126" t="s">
        <v>1072</v>
      </c>
      <c r="B152" s="89" t="s">
        <v>1066</v>
      </c>
      <c r="C152" s="93" t="s">
        <v>1073</v>
      </c>
      <c r="D152" s="89">
        <v>2008.0</v>
      </c>
      <c r="E152" s="95" t="s">
        <v>47</v>
      </c>
      <c r="F152" s="95" t="s">
        <v>48</v>
      </c>
      <c r="G152" s="95" t="s">
        <v>52</v>
      </c>
      <c r="H152" s="95" t="s">
        <v>53</v>
      </c>
      <c r="I152" s="97" t="s">
        <v>56</v>
      </c>
      <c r="J152" s="97" t="s">
        <v>52</v>
      </c>
      <c r="K152" s="97" t="s">
        <v>52</v>
      </c>
      <c r="L152" s="97" t="s">
        <v>51</v>
      </c>
      <c r="M152" s="99" t="s">
        <v>11</v>
      </c>
      <c r="N152" s="99" t="s">
        <v>15</v>
      </c>
      <c r="O152" s="99" t="s">
        <v>20</v>
      </c>
      <c r="P152" s="99" t="s">
        <v>25</v>
      </c>
      <c r="Q152" s="99" t="s">
        <v>28</v>
      </c>
      <c r="R152" s="101" t="s">
        <v>58</v>
      </c>
      <c r="S152" s="101" t="s">
        <v>52</v>
      </c>
      <c r="T152" s="101" t="s">
        <v>11</v>
      </c>
      <c r="U152" s="101" t="s">
        <v>63</v>
      </c>
      <c r="V152" s="102" t="s">
        <v>64</v>
      </c>
      <c r="W152" s="103" t="s">
        <v>1074</v>
      </c>
      <c r="X152" s="103" t="s">
        <v>1075</v>
      </c>
      <c r="Y152" s="103" t="s">
        <v>69</v>
      </c>
      <c r="Z152" s="104" t="s">
        <v>74</v>
      </c>
      <c r="AA152" s="105" t="s">
        <v>1076</v>
      </c>
      <c r="AB152" s="105" t="s">
        <v>587</v>
      </c>
      <c r="AC152" s="106"/>
      <c r="AD152" s="1" t="s">
        <v>95</v>
      </c>
      <c r="AE152" s="1"/>
    </row>
    <row r="153">
      <c r="A153" s="122" t="s">
        <v>1077</v>
      </c>
      <c r="B153" s="89" t="s">
        <v>1078</v>
      </c>
      <c r="C153" s="93" t="s">
        <v>1079</v>
      </c>
      <c r="D153" s="89">
        <v>2010.0</v>
      </c>
      <c r="E153" s="95" t="s">
        <v>47</v>
      </c>
      <c r="F153" s="95" t="s">
        <v>48</v>
      </c>
      <c r="G153" s="95" t="s">
        <v>52</v>
      </c>
      <c r="H153" s="95" t="s">
        <v>53</v>
      </c>
      <c r="I153" s="97" t="s">
        <v>56</v>
      </c>
      <c r="J153" s="97" t="s">
        <v>51</v>
      </c>
      <c r="K153" s="97" t="s">
        <v>52</v>
      </c>
      <c r="L153" s="97" t="s">
        <v>51</v>
      </c>
      <c r="M153" s="99" t="s">
        <v>11</v>
      </c>
      <c r="N153" s="99" t="s">
        <v>12</v>
      </c>
      <c r="O153" s="99" t="s">
        <v>20</v>
      </c>
      <c r="P153" s="99" t="s">
        <v>25</v>
      </c>
      <c r="Q153" s="99" t="s">
        <v>28</v>
      </c>
      <c r="R153" s="101" t="s">
        <v>58</v>
      </c>
      <c r="S153" s="101" t="s">
        <v>52</v>
      </c>
      <c r="T153" s="101" t="s">
        <v>60</v>
      </c>
      <c r="U153" s="101" t="s">
        <v>63</v>
      </c>
      <c r="V153" s="102" t="s">
        <v>64</v>
      </c>
      <c r="W153" s="103" t="s">
        <v>1080</v>
      </c>
      <c r="X153" s="103" t="s">
        <v>935</v>
      </c>
      <c r="Y153" s="103" t="s">
        <v>66</v>
      </c>
      <c r="Z153" s="104" t="s">
        <v>74</v>
      </c>
      <c r="AA153" s="105" t="s">
        <v>1081</v>
      </c>
      <c r="AB153" s="105" t="s">
        <v>405</v>
      </c>
      <c r="AC153" s="106"/>
      <c r="AD153" s="1" t="s">
        <v>95</v>
      </c>
      <c r="AE153" s="16"/>
    </row>
    <row r="154">
      <c r="A154" s="88" t="s">
        <v>1082</v>
      </c>
      <c r="B154" s="89" t="s">
        <v>1083</v>
      </c>
      <c r="C154" s="93" t="s">
        <v>1084</v>
      </c>
      <c r="D154" s="89">
        <v>2016.0</v>
      </c>
      <c r="E154" s="95" t="s">
        <v>47</v>
      </c>
      <c r="F154" s="95" t="s">
        <v>48</v>
      </c>
      <c r="G154" s="95" t="s">
        <v>52</v>
      </c>
      <c r="H154" s="95" t="s">
        <v>53</v>
      </c>
      <c r="I154" s="97" t="s">
        <v>56</v>
      </c>
      <c r="J154" s="97" t="s">
        <v>52</v>
      </c>
      <c r="K154" s="97" t="s">
        <v>52</v>
      </c>
      <c r="L154" s="97" t="s">
        <v>51</v>
      </c>
      <c r="M154" s="99" t="s">
        <v>11</v>
      </c>
      <c r="N154" s="99" t="s">
        <v>15</v>
      </c>
      <c r="O154" s="99" t="s">
        <v>20</v>
      </c>
      <c r="P154" s="99" t="s">
        <v>25</v>
      </c>
      <c r="Q154" s="99" t="s">
        <v>28</v>
      </c>
      <c r="R154" s="101" t="s">
        <v>58</v>
      </c>
      <c r="S154" s="101" t="s">
        <v>52</v>
      </c>
      <c r="T154" s="101" t="s">
        <v>60</v>
      </c>
      <c r="U154" s="101" t="s">
        <v>63</v>
      </c>
      <c r="V154" s="102" t="s">
        <v>64</v>
      </c>
      <c r="W154" s="103" t="s">
        <v>1085</v>
      </c>
      <c r="X154" s="103" t="s">
        <v>719</v>
      </c>
      <c r="Y154" s="103" t="s">
        <v>69</v>
      </c>
      <c r="Z154" s="104" t="s">
        <v>74</v>
      </c>
      <c r="AA154" s="105" t="s">
        <v>1086</v>
      </c>
      <c r="AB154" s="105" t="s">
        <v>1087</v>
      </c>
      <c r="AC154" s="106"/>
      <c r="AD154" s="1" t="s">
        <v>95</v>
      </c>
      <c r="AE154" s="16"/>
    </row>
    <row r="155">
      <c r="A155" s="88" t="s">
        <v>1088</v>
      </c>
      <c r="B155" s="89" t="s">
        <v>1089</v>
      </c>
      <c r="C155" s="93" t="s">
        <v>1090</v>
      </c>
      <c r="D155" s="89">
        <v>2017.0</v>
      </c>
      <c r="E155" s="95" t="s">
        <v>46</v>
      </c>
      <c r="F155" s="95" t="s">
        <v>50</v>
      </c>
      <c r="G155" s="95" t="s">
        <v>51</v>
      </c>
      <c r="H155" s="95" t="s">
        <v>53</v>
      </c>
      <c r="I155" s="97" t="s">
        <v>56</v>
      </c>
      <c r="J155" s="97" t="s">
        <v>51</v>
      </c>
      <c r="K155" s="97" t="s">
        <v>51</v>
      </c>
      <c r="L155" s="97" t="s">
        <v>51</v>
      </c>
      <c r="M155" s="99" t="s">
        <v>10</v>
      </c>
      <c r="N155" s="99" t="s">
        <v>13</v>
      </c>
      <c r="O155" s="99" t="s">
        <v>18</v>
      </c>
      <c r="P155" s="99" t="s">
        <v>22</v>
      </c>
      <c r="Q155" s="99" t="s">
        <v>28</v>
      </c>
      <c r="R155" s="101" t="s">
        <v>58</v>
      </c>
      <c r="S155" s="101" t="s">
        <v>51</v>
      </c>
      <c r="T155" s="101" t="s">
        <v>60</v>
      </c>
      <c r="U155" s="101" t="s">
        <v>62</v>
      </c>
      <c r="V155" s="102" t="s">
        <v>64</v>
      </c>
      <c r="W155" s="103" t="s">
        <v>1091</v>
      </c>
      <c r="X155" s="103" t="s">
        <v>1092</v>
      </c>
      <c r="Y155" s="103" t="s">
        <v>66</v>
      </c>
      <c r="Z155" s="104" t="s">
        <v>72</v>
      </c>
      <c r="AA155" s="105" t="s">
        <v>1093</v>
      </c>
      <c r="AB155" s="105"/>
      <c r="AC155" s="106" t="s">
        <v>1094</v>
      </c>
      <c r="AD155" s="1" t="s">
        <v>95</v>
      </c>
      <c r="AE155" s="16"/>
    </row>
    <row r="156">
      <c r="B156" s="4"/>
      <c r="C156" s="224"/>
      <c r="D156" s="4"/>
      <c r="E156" s="225"/>
      <c r="F156" s="225"/>
      <c r="G156" s="225"/>
      <c r="H156" s="225"/>
      <c r="I156" s="226"/>
      <c r="J156" s="226"/>
      <c r="K156" s="226"/>
      <c r="L156" s="226"/>
      <c r="M156" s="227"/>
      <c r="N156" s="227"/>
      <c r="O156" s="227"/>
      <c r="P156" s="227"/>
      <c r="Q156" s="227"/>
      <c r="R156" s="228"/>
      <c r="S156" s="228"/>
      <c r="T156" s="228"/>
      <c r="U156" s="228"/>
      <c r="V156" s="229"/>
      <c r="W156" s="230"/>
      <c r="X156" s="230"/>
      <c r="Y156" s="230"/>
      <c r="Z156" s="231"/>
      <c r="AA156" s="12"/>
      <c r="AB156" s="12"/>
      <c r="AC156" s="13"/>
      <c r="AE156" s="16"/>
    </row>
    <row r="157">
      <c r="A157" s="16"/>
      <c r="B157" s="4"/>
      <c r="C157" s="5"/>
      <c r="D157" s="4"/>
      <c r="E157" s="225"/>
      <c r="F157" s="225"/>
      <c r="G157" s="225"/>
      <c r="H157" s="225"/>
      <c r="I157" s="226"/>
      <c r="J157" s="226"/>
      <c r="K157" s="226"/>
      <c r="L157" s="226"/>
      <c r="M157" s="227"/>
      <c r="N157" s="227"/>
      <c r="O157" s="227"/>
      <c r="P157" s="227"/>
      <c r="Q157" s="227"/>
      <c r="R157" s="228"/>
      <c r="S157" s="228"/>
      <c r="T157" s="228"/>
      <c r="U157" s="228"/>
      <c r="V157" s="229"/>
      <c r="W157" s="230"/>
      <c r="X157" s="230"/>
      <c r="Y157" s="230"/>
      <c r="Z157" s="231"/>
      <c r="AA157" s="12"/>
      <c r="AB157" s="12"/>
      <c r="AC157" s="13"/>
      <c r="AE157" s="16"/>
    </row>
    <row r="158">
      <c r="A158" s="16"/>
      <c r="B158" s="4"/>
      <c r="C158" s="5"/>
      <c r="D158" s="4"/>
      <c r="E158" s="225"/>
      <c r="F158" s="225"/>
      <c r="G158" s="225"/>
      <c r="H158" s="225"/>
      <c r="I158" s="226"/>
      <c r="J158" s="226"/>
      <c r="K158" s="226"/>
      <c r="L158" s="226"/>
      <c r="M158" s="227"/>
      <c r="N158" s="227"/>
      <c r="O158" s="227"/>
      <c r="P158" s="227"/>
      <c r="Q158" s="227"/>
      <c r="R158" s="228"/>
      <c r="S158" s="228"/>
      <c r="T158" s="228"/>
      <c r="U158" s="228"/>
      <c r="V158" s="229"/>
      <c r="W158" s="230"/>
      <c r="X158" s="230"/>
      <c r="Y158" s="230"/>
      <c r="Z158" s="231"/>
      <c r="AA158" s="12"/>
      <c r="AB158" s="12"/>
      <c r="AC158" s="13"/>
      <c r="AE158" s="16"/>
    </row>
    <row r="159">
      <c r="A159" s="16"/>
      <c r="B159" s="4"/>
      <c r="C159" s="5"/>
      <c r="D159" s="4"/>
      <c r="E159" s="225"/>
      <c r="F159" s="225"/>
      <c r="G159" s="225"/>
      <c r="H159" s="225"/>
      <c r="I159" s="226"/>
      <c r="J159" s="226"/>
      <c r="K159" s="226"/>
      <c r="L159" s="226"/>
      <c r="M159" s="227"/>
      <c r="N159" s="227"/>
      <c r="O159" s="227"/>
      <c r="P159" s="227"/>
      <c r="Q159" s="227"/>
      <c r="R159" s="228"/>
      <c r="S159" s="228"/>
      <c r="T159" s="228"/>
      <c r="U159" s="228"/>
      <c r="V159" s="229"/>
      <c r="W159" s="230"/>
      <c r="X159" s="230"/>
      <c r="Y159" s="230"/>
      <c r="Z159" s="231"/>
      <c r="AA159" s="12"/>
      <c r="AB159" s="12"/>
      <c r="AC159" s="13"/>
      <c r="AE159" s="16"/>
    </row>
    <row r="160">
      <c r="A160" s="16"/>
      <c r="B160" s="4"/>
      <c r="C160" s="5"/>
      <c r="D160" s="4"/>
      <c r="E160" s="225"/>
      <c r="F160" s="225"/>
      <c r="G160" s="225"/>
      <c r="H160" s="225"/>
      <c r="I160" s="226"/>
      <c r="J160" s="226"/>
      <c r="K160" s="226"/>
      <c r="L160" s="226"/>
      <c r="M160" s="227"/>
      <c r="N160" s="227"/>
      <c r="O160" s="227"/>
      <c r="P160" s="227"/>
      <c r="Q160" s="227"/>
      <c r="R160" s="228"/>
      <c r="S160" s="228"/>
      <c r="T160" s="228"/>
      <c r="U160" s="228"/>
      <c r="V160" s="229"/>
      <c r="W160" s="230"/>
      <c r="X160" s="230"/>
      <c r="Y160" s="230"/>
      <c r="Z160" s="231"/>
      <c r="AA160" s="12"/>
      <c r="AB160" s="12"/>
      <c r="AC160" s="13"/>
      <c r="AE160" s="16"/>
    </row>
    <row r="161">
      <c r="A161" s="16"/>
      <c r="B161" s="4"/>
      <c r="C161" s="5"/>
      <c r="D161" s="4"/>
      <c r="E161" s="225"/>
      <c r="F161" s="225"/>
      <c r="G161" s="225"/>
      <c r="H161" s="225"/>
      <c r="I161" s="226"/>
      <c r="J161" s="226"/>
      <c r="K161" s="226"/>
      <c r="L161" s="226"/>
      <c r="M161" s="227"/>
      <c r="N161" s="227"/>
      <c r="O161" s="227"/>
      <c r="P161" s="227"/>
      <c r="Q161" s="227"/>
      <c r="R161" s="228"/>
      <c r="S161" s="228"/>
      <c r="T161" s="228"/>
      <c r="U161" s="228"/>
      <c r="V161" s="229"/>
      <c r="W161" s="230"/>
      <c r="X161" s="230"/>
      <c r="Y161" s="230"/>
      <c r="Z161" s="231"/>
      <c r="AA161" s="12"/>
      <c r="AB161" s="12"/>
      <c r="AC161" s="13"/>
      <c r="AE161" s="16"/>
    </row>
    <row r="162">
      <c r="A162" s="16"/>
      <c r="B162" s="4"/>
      <c r="C162" s="5"/>
      <c r="D162" s="4"/>
      <c r="E162" s="225"/>
      <c r="F162" s="225"/>
      <c r="G162" s="225"/>
      <c r="H162" s="225"/>
      <c r="I162" s="226"/>
      <c r="J162" s="226"/>
      <c r="K162" s="226"/>
      <c r="L162" s="226"/>
      <c r="M162" s="227"/>
      <c r="N162" s="227"/>
      <c r="O162" s="227"/>
      <c r="P162" s="227"/>
      <c r="Q162" s="227"/>
      <c r="R162" s="228"/>
      <c r="S162" s="228"/>
      <c r="T162" s="228"/>
      <c r="U162" s="228"/>
      <c r="V162" s="229"/>
      <c r="W162" s="230"/>
      <c r="X162" s="230"/>
      <c r="Y162" s="230"/>
      <c r="Z162" s="231"/>
      <c r="AA162" s="12"/>
      <c r="AB162" s="12"/>
      <c r="AC162" s="13"/>
      <c r="AE162" s="16"/>
    </row>
    <row r="163">
      <c r="A163" s="16"/>
      <c r="B163" s="4"/>
      <c r="C163" s="5"/>
      <c r="D163" s="4"/>
      <c r="E163" s="225"/>
      <c r="F163" s="225"/>
      <c r="G163" s="225"/>
      <c r="H163" s="225"/>
      <c r="I163" s="226"/>
      <c r="J163" s="226"/>
      <c r="K163" s="226"/>
      <c r="L163" s="226"/>
      <c r="M163" s="227"/>
      <c r="N163" s="227"/>
      <c r="O163" s="227"/>
      <c r="P163" s="227"/>
      <c r="Q163" s="227"/>
      <c r="R163" s="228"/>
      <c r="S163" s="228"/>
      <c r="T163" s="228"/>
      <c r="U163" s="228"/>
      <c r="V163" s="229"/>
      <c r="W163" s="230"/>
      <c r="X163" s="230"/>
      <c r="Y163" s="230"/>
      <c r="Z163" s="231"/>
      <c r="AA163" s="12"/>
      <c r="AB163" s="12"/>
      <c r="AC163" s="13"/>
      <c r="AE163" s="16"/>
    </row>
    <row r="164">
      <c r="A164" s="16"/>
      <c r="B164" s="4"/>
      <c r="C164" s="5"/>
      <c r="D164" s="4"/>
      <c r="E164" s="225"/>
      <c r="F164" s="225"/>
      <c r="G164" s="225"/>
      <c r="H164" s="225"/>
      <c r="I164" s="226"/>
      <c r="J164" s="226"/>
      <c r="K164" s="226"/>
      <c r="L164" s="226"/>
      <c r="M164" s="227"/>
      <c r="N164" s="227"/>
      <c r="O164" s="227"/>
      <c r="P164" s="227"/>
      <c r="Q164" s="227"/>
      <c r="R164" s="228"/>
      <c r="S164" s="228"/>
      <c r="T164" s="228"/>
      <c r="U164" s="228"/>
      <c r="V164" s="229"/>
      <c r="W164" s="230"/>
      <c r="X164" s="230"/>
      <c r="Y164" s="230"/>
      <c r="Z164" s="231"/>
      <c r="AA164" s="12"/>
      <c r="AB164" s="12"/>
      <c r="AC164" s="13"/>
      <c r="AE164" s="16"/>
    </row>
    <row r="165">
      <c r="A165" s="16"/>
      <c r="B165" s="4"/>
      <c r="C165" s="5"/>
      <c r="D165" s="4"/>
      <c r="E165" s="225"/>
      <c r="F165" s="225"/>
      <c r="G165" s="225"/>
      <c r="H165" s="225"/>
      <c r="I165" s="226"/>
      <c r="J165" s="226"/>
      <c r="K165" s="226"/>
      <c r="L165" s="226"/>
      <c r="M165" s="227"/>
      <c r="N165" s="227"/>
      <c r="O165" s="227"/>
      <c r="P165" s="227"/>
      <c r="Q165" s="227"/>
      <c r="R165" s="228"/>
      <c r="S165" s="228"/>
      <c r="T165" s="228"/>
      <c r="U165" s="228"/>
      <c r="V165" s="229"/>
      <c r="W165" s="230"/>
      <c r="X165" s="230"/>
      <c r="Y165" s="230"/>
      <c r="Z165" s="231"/>
      <c r="AA165" s="12"/>
      <c r="AB165" s="12"/>
      <c r="AC165" s="13"/>
      <c r="AE165" s="16"/>
    </row>
    <row r="166">
      <c r="A166" s="16"/>
      <c r="B166" s="4"/>
      <c r="C166" s="5"/>
      <c r="D166" s="4"/>
      <c r="E166" s="225"/>
      <c r="F166" s="225"/>
      <c r="G166" s="225"/>
      <c r="H166" s="225"/>
      <c r="I166" s="226"/>
      <c r="J166" s="226"/>
      <c r="K166" s="226"/>
      <c r="L166" s="226"/>
      <c r="M166" s="227"/>
      <c r="N166" s="227"/>
      <c r="O166" s="227"/>
      <c r="P166" s="227"/>
      <c r="Q166" s="227"/>
      <c r="R166" s="228"/>
      <c r="S166" s="228"/>
      <c r="T166" s="228"/>
      <c r="U166" s="228"/>
      <c r="V166" s="229"/>
      <c r="W166" s="230"/>
      <c r="X166" s="230"/>
      <c r="Y166" s="230"/>
      <c r="Z166" s="231"/>
      <c r="AA166" s="12"/>
      <c r="AB166" s="12"/>
      <c r="AC166" s="13"/>
      <c r="AE166" s="16"/>
    </row>
    <row r="167">
      <c r="A167" s="16"/>
      <c r="B167" s="4"/>
      <c r="C167" s="5"/>
      <c r="D167" s="4"/>
      <c r="E167" s="225"/>
      <c r="F167" s="225"/>
      <c r="G167" s="225"/>
      <c r="H167" s="225"/>
      <c r="I167" s="226"/>
      <c r="J167" s="226"/>
      <c r="K167" s="226"/>
      <c r="L167" s="226"/>
      <c r="M167" s="227"/>
      <c r="N167" s="227"/>
      <c r="O167" s="227"/>
      <c r="P167" s="227"/>
      <c r="Q167" s="227"/>
      <c r="R167" s="228"/>
      <c r="S167" s="228"/>
      <c r="T167" s="228"/>
      <c r="U167" s="228"/>
      <c r="V167" s="229"/>
      <c r="W167" s="230"/>
      <c r="X167" s="230"/>
      <c r="Y167" s="230"/>
      <c r="Z167" s="231"/>
      <c r="AA167" s="12"/>
      <c r="AB167" s="12"/>
      <c r="AC167" s="13"/>
      <c r="AE167" s="16"/>
    </row>
    <row r="168">
      <c r="A168" s="16"/>
      <c r="B168" s="4"/>
      <c r="C168" s="5"/>
      <c r="D168" s="4"/>
      <c r="E168" s="225"/>
      <c r="F168" s="225"/>
      <c r="G168" s="225"/>
      <c r="H168" s="225"/>
      <c r="I168" s="226"/>
      <c r="J168" s="226"/>
      <c r="K168" s="226"/>
      <c r="L168" s="226"/>
      <c r="M168" s="227"/>
      <c r="N168" s="227"/>
      <c r="O168" s="227"/>
      <c r="P168" s="227"/>
      <c r="Q168" s="227"/>
      <c r="R168" s="228"/>
      <c r="S168" s="228"/>
      <c r="T168" s="228"/>
      <c r="U168" s="228"/>
      <c r="V168" s="229"/>
      <c r="W168" s="230"/>
      <c r="X168" s="230"/>
      <c r="Y168" s="230"/>
      <c r="Z168" s="231"/>
      <c r="AA168" s="12"/>
      <c r="AB168" s="12"/>
      <c r="AC168" s="13"/>
      <c r="AE168" s="16"/>
    </row>
    <row r="169">
      <c r="A169" s="16"/>
      <c r="B169" s="4"/>
      <c r="C169" s="5"/>
      <c r="D169" s="4"/>
      <c r="E169" s="225"/>
      <c r="F169" s="225"/>
      <c r="G169" s="225"/>
      <c r="H169" s="225"/>
      <c r="I169" s="226"/>
      <c r="J169" s="226"/>
      <c r="K169" s="226"/>
      <c r="L169" s="226"/>
      <c r="M169" s="227"/>
      <c r="N169" s="227"/>
      <c r="O169" s="227"/>
      <c r="P169" s="227"/>
      <c r="Q169" s="227"/>
      <c r="R169" s="228"/>
      <c r="S169" s="228"/>
      <c r="T169" s="228"/>
      <c r="U169" s="228"/>
      <c r="V169" s="229"/>
      <c r="W169" s="230"/>
      <c r="X169" s="230"/>
      <c r="Y169" s="230"/>
      <c r="Z169" s="231"/>
      <c r="AA169" s="12"/>
      <c r="AB169" s="12"/>
      <c r="AC169" s="13"/>
      <c r="AE169" s="16"/>
    </row>
    <row r="170">
      <c r="A170" s="16"/>
      <c r="B170" s="4"/>
      <c r="C170" s="5"/>
      <c r="D170" s="4"/>
      <c r="E170" s="225"/>
      <c r="F170" s="225"/>
      <c r="G170" s="225"/>
      <c r="H170" s="225"/>
      <c r="I170" s="226"/>
      <c r="J170" s="226"/>
      <c r="K170" s="226"/>
      <c r="L170" s="226"/>
      <c r="M170" s="227"/>
      <c r="N170" s="227"/>
      <c r="O170" s="227"/>
      <c r="P170" s="227"/>
      <c r="Q170" s="227"/>
      <c r="R170" s="228"/>
      <c r="S170" s="228"/>
      <c r="T170" s="228"/>
      <c r="U170" s="228"/>
      <c r="V170" s="229"/>
      <c r="W170" s="230"/>
      <c r="X170" s="230"/>
      <c r="Y170" s="230"/>
      <c r="Z170" s="231"/>
      <c r="AA170" s="12"/>
      <c r="AB170" s="12"/>
      <c r="AC170" s="13"/>
      <c r="AE170" s="16"/>
    </row>
    <row r="171">
      <c r="A171" s="16"/>
      <c r="B171" s="4"/>
      <c r="C171" s="5"/>
      <c r="D171" s="4"/>
      <c r="E171" s="225"/>
      <c r="F171" s="225"/>
      <c r="G171" s="225"/>
      <c r="H171" s="225"/>
      <c r="I171" s="226"/>
      <c r="J171" s="226"/>
      <c r="K171" s="226"/>
      <c r="L171" s="226"/>
      <c r="M171" s="227"/>
      <c r="N171" s="227"/>
      <c r="O171" s="227"/>
      <c r="P171" s="227"/>
      <c r="Q171" s="227"/>
      <c r="R171" s="228"/>
      <c r="S171" s="228"/>
      <c r="T171" s="228"/>
      <c r="U171" s="228"/>
      <c r="V171" s="229"/>
      <c r="W171" s="230"/>
      <c r="X171" s="230"/>
      <c r="Y171" s="230"/>
      <c r="Z171" s="231"/>
      <c r="AA171" s="12"/>
      <c r="AB171" s="12"/>
      <c r="AC171" s="13"/>
      <c r="AE171" s="16"/>
    </row>
    <row r="172">
      <c r="A172" s="16"/>
      <c r="B172" s="4"/>
      <c r="C172" s="5"/>
      <c r="D172" s="4"/>
      <c r="E172" s="225"/>
      <c r="F172" s="225"/>
      <c r="G172" s="225"/>
      <c r="H172" s="225"/>
      <c r="I172" s="226"/>
      <c r="J172" s="226"/>
      <c r="K172" s="226"/>
      <c r="L172" s="226"/>
      <c r="M172" s="227"/>
      <c r="N172" s="227"/>
      <c r="O172" s="227"/>
      <c r="P172" s="227"/>
      <c r="Q172" s="227"/>
      <c r="R172" s="228"/>
      <c r="S172" s="228"/>
      <c r="T172" s="228"/>
      <c r="U172" s="228"/>
      <c r="V172" s="229"/>
      <c r="W172" s="230"/>
      <c r="X172" s="230"/>
      <c r="Y172" s="230"/>
      <c r="Z172" s="231"/>
      <c r="AA172" s="12"/>
      <c r="AB172" s="12"/>
      <c r="AC172" s="13"/>
      <c r="AE172" s="16"/>
    </row>
    <row r="173">
      <c r="A173" s="16"/>
      <c r="B173" s="4"/>
      <c r="C173" s="5"/>
      <c r="D173" s="4"/>
      <c r="E173" s="225"/>
      <c r="F173" s="225"/>
      <c r="G173" s="225"/>
      <c r="H173" s="225"/>
      <c r="I173" s="226"/>
      <c r="J173" s="226"/>
      <c r="K173" s="226"/>
      <c r="L173" s="226"/>
      <c r="M173" s="227"/>
      <c r="N173" s="227"/>
      <c r="O173" s="227"/>
      <c r="P173" s="227"/>
      <c r="Q173" s="227"/>
      <c r="R173" s="228"/>
      <c r="S173" s="228"/>
      <c r="T173" s="228"/>
      <c r="U173" s="228"/>
      <c r="V173" s="229"/>
      <c r="W173" s="230"/>
      <c r="X173" s="230"/>
      <c r="Y173" s="230"/>
      <c r="Z173" s="231"/>
      <c r="AA173" s="12"/>
      <c r="AB173" s="12"/>
      <c r="AC173" s="13"/>
      <c r="AE173" s="16"/>
    </row>
    <row r="174">
      <c r="A174" s="16"/>
      <c r="B174" s="4"/>
      <c r="C174" s="5"/>
      <c r="D174" s="4"/>
      <c r="E174" s="225"/>
      <c r="F174" s="225"/>
      <c r="G174" s="225"/>
      <c r="H174" s="225"/>
      <c r="I174" s="226"/>
      <c r="J174" s="226"/>
      <c r="K174" s="226"/>
      <c r="L174" s="226"/>
      <c r="M174" s="227"/>
      <c r="N174" s="227"/>
      <c r="O174" s="227"/>
      <c r="P174" s="227"/>
      <c r="Q174" s="227"/>
      <c r="R174" s="228"/>
      <c r="S174" s="228"/>
      <c r="T174" s="228"/>
      <c r="U174" s="228"/>
      <c r="V174" s="229"/>
      <c r="W174" s="230"/>
      <c r="X174" s="230"/>
      <c r="Y174" s="230"/>
      <c r="Z174" s="231"/>
      <c r="AA174" s="12"/>
      <c r="AB174" s="12"/>
      <c r="AC174" s="13"/>
      <c r="AE174" s="16"/>
    </row>
    <row r="175">
      <c r="A175" s="16"/>
      <c r="B175" s="4"/>
      <c r="C175" s="5"/>
      <c r="D175" s="4"/>
      <c r="E175" s="225"/>
      <c r="F175" s="225"/>
      <c r="G175" s="225"/>
      <c r="H175" s="225"/>
      <c r="I175" s="226"/>
      <c r="J175" s="226"/>
      <c r="K175" s="226"/>
      <c r="L175" s="226"/>
      <c r="M175" s="227"/>
      <c r="N175" s="227"/>
      <c r="O175" s="227"/>
      <c r="P175" s="227"/>
      <c r="Q175" s="227"/>
      <c r="R175" s="228"/>
      <c r="S175" s="228"/>
      <c r="T175" s="228"/>
      <c r="U175" s="228"/>
      <c r="V175" s="229"/>
      <c r="W175" s="230"/>
      <c r="X175" s="230"/>
      <c r="Y175" s="230"/>
      <c r="Z175" s="231"/>
      <c r="AA175" s="12"/>
      <c r="AB175" s="12"/>
      <c r="AC175" s="13"/>
      <c r="AE175" s="16"/>
    </row>
    <row r="176">
      <c r="A176" s="16"/>
      <c r="B176" s="4"/>
      <c r="C176" s="5"/>
      <c r="D176" s="4"/>
      <c r="E176" s="225"/>
      <c r="F176" s="225"/>
      <c r="G176" s="225"/>
      <c r="H176" s="225"/>
      <c r="I176" s="226"/>
      <c r="J176" s="226"/>
      <c r="K176" s="226"/>
      <c r="L176" s="226"/>
      <c r="M176" s="227"/>
      <c r="N176" s="227"/>
      <c r="O176" s="227"/>
      <c r="P176" s="227"/>
      <c r="Q176" s="227"/>
      <c r="R176" s="228"/>
      <c r="S176" s="228"/>
      <c r="T176" s="228"/>
      <c r="U176" s="228"/>
      <c r="V176" s="229"/>
      <c r="W176" s="230"/>
      <c r="X176" s="230"/>
      <c r="Y176" s="230"/>
      <c r="Z176" s="231"/>
      <c r="AA176" s="12"/>
      <c r="AB176" s="12"/>
      <c r="AC176" s="13"/>
      <c r="AE176" s="16"/>
    </row>
    <row r="177">
      <c r="A177" s="16"/>
      <c r="B177" s="4"/>
      <c r="C177" s="5"/>
      <c r="D177" s="4"/>
      <c r="E177" s="225"/>
      <c r="F177" s="225"/>
      <c r="G177" s="225"/>
      <c r="H177" s="225"/>
      <c r="I177" s="226"/>
      <c r="J177" s="226"/>
      <c r="K177" s="226"/>
      <c r="L177" s="226"/>
      <c r="M177" s="227"/>
      <c r="N177" s="227"/>
      <c r="O177" s="227"/>
      <c r="P177" s="227"/>
      <c r="Q177" s="227"/>
      <c r="R177" s="228"/>
      <c r="S177" s="228"/>
      <c r="T177" s="228"/>
      <c r="U177" s="228"/>
      <c r="V177" s="229"/>
      <c r="W177" s="230"/>
      <c r="X177" s="230"/>
      <c r="Y177" s="230"/>
      <c r="Z177" s="231"/>
      <c r="AA177" s="12"/>
      <c r="AB177" s="12"/>
      <c r="AC177" s="13"/>
      <c r="AE177" s="16"/>
    </row>
    <row r="178">
      <c r="A178" s="16"/>
      <c r="B178" s="4"/>
      <c r="C178" s="5"/>
      <c r="D178" s="4"/>
      <c r="E178" s="225"/>
      <c r="F178" s="225"/>
      <c r="G178" s="225"/>
      <c r="H178" s="225"/>
      <c r="I178" s="226"/>
      <c r="J178" s="226"/>
      <c r="K178" s="226"/>
      <c r="L178" s="226"/>
      <c r="M178" s="227"/>
      <c r="N178" s="227"/>
      <c r="O178" s="227"/>
      <c r="P178" s="227"/>
      <c r="Q178" s="227"/>
      <c r="R178" s="228"/>
      <c r="S178" s="228"/>
      <c r="T178" s="228"/>
      <c r="U178" s="228"/>
      <c r="V178" s="229"/>
      <c r="W178" s="230"/>
      <c r="X178" s="230"/>
      <c r="Y178" s="230"/>
      <c r="Z178" s="231"/>
      <c r="AA178" s="12"/>
      <c r="AB178" s="12"/>
      <c r="AC178" s="13"/>
      <c r="AE178" s="16"/>
    </row>
    <row r="179">
      <c r="A179" s="16"/>
      <c r="B179" s="4"/>
      <c r="C179" s="5"/>
      <c r="D179" s="4"/>
      <c r="E179" s="225"/>
      <c r="F179" s="225"/>
      <c r="G179" s="225"/>
      <c r="H179" s="225"/>
      <c r="I179" s="226"/>
      <c r="J179" s="226"/>
      <c r="K179" s="226"/>
      <c r="L179" s="226"/>
      <c r="M179" s="227"/>
      <c r="N179" s="227"/>
      <c r="O179" s="227"/>
      <c r="P179" s="227"/>
      <c r="Q179" s="227"/>
      <c r="R179" s="228"/>
      <c r="S179" s="228"/>
      <c r="T179" s="228"/>
      <c r="U179" s="228"/>
      <c r="V179" s="229"/>
      <c r="W179" s="230"/>
      <c r="X179" s="230"/>
      <c r="Y179" s="230"/>
      <c r="Z179" s="231"/>
      <c r="AA179" s="12"/>
      <c r="AB179" s="12"/>
      <c r="AC179" s="13"/>
      <c r="AE179" s="16"/>
    </row>
    <row r="180">
      <c r="A180" s="16"/>
      <c r="B180" s="4"/>
      <c r="C180" s="5"/>
      <c r="D180" s="4"/>
      <c r="E180" s="225"/>
      <c r="F180" s="225"/>
      <c r="G180" s="225"/>
      <c r="H180" s="225"/>
      <c r="I180" s="226"/>
      <c r="J180" s="226"/>
      <c r="K180" s="226"/>
      <c r="L180" s="226"/>
      <c r="M180" s="227"/>
      <c r="N180" s="227"/>
      <c r="O180" s="227"/>
      <c r="P180" s="227"/>
      <c r="Q180" s="227"/>
      <c r="R180" s="228"/>
      <c r="S180" s="228"/>
      <c r="T180" s="228"/>
      <c r="U180" s="228"/>
      <c r="V180" s="229"/>
      <c r="W180" s="230"/>
      <c r="X180" s="230"/>
      <c r="Y180" s="230"/>
      <c r="Z180" s="231"/>
      <c r="AA180" s="12"/>
      <c r="AB180" s="12"/>
      <c r="AC180" s="13"/>
      <c r="AE180" s="16"/>
    </row>
    <row r="181">
      <c r="A181" s="16"/>
      <c r="B181" s="4"/>
      <c r="C181" s="5"/>
      <c r="D181" s="4"/>
      <c r="E181" s="225"/>
      <c r="F181" s="225"/>
      <c r="G181" s="225"/>
      <c r="H181" s="225"/>
      <c r="I181" s="226"/>
      <c r="J181" s="226"/>
      <c r="K181" s="226"/>
      <c r="L181" s="226"/>
      <c r="M181" s="227"/>
      <c r="N181" s="227"/>
      <c r="O181" s="227"/>
      <c r="P181" s="227"/>
      <c r="Q181" s="227"/>
      <c r="R181" s="228"/>
      <c r="S181" s="228"/>
      <c r="T181" s="228"/>
      <c r="U181" s="228"/>
      <c r="V181" s="229"/>
      <c r="W181" s="230"/>
      <c r="X181" s="230"/>
      <c r="Y181" s="230"/>
      <c r="Z181" s="231"/>
      <c r="AA181" s="12"/>
      <c r="AB181" s="12"/>
      <c r="AC181" s="13"/>
      <c r="AD181" s="16"/>
      <c r="AE181" s="16"/>
    </row>
    <row r="182">
      <c r="A182" s="16"/>
      <c r="B182" s="4"/>
      <c r="C182" s="5"/>
      <c r="D182" s="4"/>
      <c r="E182" s="225"/>
      <c r="F182" s="225"/>
      <c r="G182" s="225"/>
      <c r="H182" s="225"/>
      <c r="I182" s="226"/>
      <c r="J182" s="226"/>
      <c r="K182" s="226"/>
      <c r="L182" s="226"/>
      <c r="M182" s="227"/>
      <c r="N182" s="227"/>
      <c r="O182" s="227"/>
      <c r="P182" s="227"/>
      <c r="Q182" s="227"/>
      <c r="R182" s="228"/>
      <c r="S182" s="228"/>
      <c r="T182" s="228"/>
      <c r="U182" s="228"/>
      <c r="V182" s="229"/>
      <c r="W182" s="230"/>
      <c r="X182" s="230"/>
      <c r="Y182" s="230"/>
      <c r="Z182" s="231"/>
      <c r="AA182" s="12"/>
      <c r="AB182" s="12"/>
      <c r="AC182" s="13"/>
      <c r="AD182" s="16"/>
      <c r="AE182" s="16"/>
    </row>
    <row r="183">
      <c r="A183" s="16"/>
      <c r="B183" s="4"/>
      <c r="C183" s="5"/>
      <c r="D183" s="4"/>
      <c r="E183" s="225"/>
      <c r="F183" s="225"/>
      <c r="G183" s="225"/>
      <c r="H183" s="225"/>
      <c r="I183" s="226"/>
      <c r="J183" s="226"/>
      <c r="K183" s="226"/>
      <c r="L183" s="226"/>
      <c r="M183" s="227"/>
      <c r="N183" s="227"/>
      <c r="O183" s="227"/>
      <c r="P183" s="227"/>
      <c r="Q183" s="227"/>
      <c r="R183" s="228"/>
      <c r="S183" s="228"/>
      <c r="T183" s="228"/>
      <c r="U183" s="228"/>
      <c r="V183" s="229"/>
      <c r="W183" s="230"/>
      <c r="X183" s="230"/>
      <c r="Y183" s="230"/>
      <c r="Z183" s="231"/>
      <c r="AA183" s="12"/>
      <c r="AB183" s="12"/>
      <c r="AC183" s="13"/>
      <c r="AD183" s="16"/>
      <c r="AE183" s="16"/>
    </row>
    <row r="184">
      <c r="A184" s="16"/>
      <c r="B184" s="4"/>
      <c r="C184" s="5"/>
      <c r="D184" s="4"/>
      <c r="E184" s="225"/>
      <c r="F184" s="225"/>
      <c r="G184" s="225"/>
      <c r="H184" s="225"/>
      <c r="I184" s="226"/>
      <c r="J184" s="226"/>
      <c r="K184" s="226"/>
      <c r="L184" s="226"/>
      <c r="M184" s="227"/>
      <c r="N184" s="227"/>
      <c r="O184" s="227"/>
      <c r="P184" s="227"/>
      <c r="Q184" s="227"/>
      <c r="R184" s="228"/>
      <c r="S184" s="228"/>
      <c r="T184" s="228"/>
      <c r="U184" s="228"/>
      <c r="V184" s="229"/>
      <c r="W184" s="230"/>
      <c r="X184" s="230"/>
      <c r="Y184" s="230"/>
      <c r="Z184" s="231"/>
      <c r="AA184" s="12"/>
      <c r="AB184" s="12"/>
      <c r="AC184" s="13"/>
      <c r="AD184" s="16"/>
      <c r="AE184" s="16"/>
    </row>
    <row r="185">
      <c r="A185" s="16"/>
      <c r="B185" s="4"/>
      <c r="C185" s="5"/>
      <c r="D185" s="4"/>
      <c r="E185" s="225"/>
      <c r="F185" s="225"/>
      <c r="G185" s="225"/>
      <c r="H185" s="225"/>
      <c r="I185" s="226"/>
      <c r="J185" s="226"/>
      <c r="K185" s="226"/>
      <c r="L185" s="226"/>
      <c r="M185" s="227"/>
      <c r="N185" s="227"/>
      <c r="O185" s="227"/>
      <c r="P185" s="227"/>
      <c r="Q185" s="227"/>
      <c r="R185" s="228"/>
      <c r="S185" s="228"/>
      <c r="T185" s="228"/>
      <c r="U185" s="228"/>
      <c r="V185" s="229"/>
      <c r="W185" s="230"/>
      <c r="X185" s="230"/>
      <c r="Y185" s="230"/>
      <c r="Z185" s="231"/>
      <c r="AA185" s="12"/>
      <c r="AB185" s="12"/>
      <c r="AC185" s="13"/>
      <c r="AD185" s="16"/>
      <c r="AE185" s="16"/>
    </row>
    <row r="186">
      <c r="A186" s="16"/>
      <c r="B186" s="4"/>
      <c r="C186" s="5"/>
      <c r="D186" s="4"/>
      <c r="E186" s="225"/>
      <c r="F186" s="225"/>
      <c r="G186" s="225"/>
      <c r="H186" s="225"/>
      <c r="I186" s="226"/>
      <c r="J186" s="226"/>
      <c r="K186" s="226"/>
      <c r="L186" s="226"/>
      <c r="M186" s="227"/>
      <c r="N186" s="227"/>
      <c r="O186" s="227"/>
      <c r="P186" s="227"/>
      <c r="Q186" s="227"/>
      <c r="R186" s="228"/>
      <c r="S186" s="228"/>
      <c r="T186" s="228"/>
      <c r="U186" s="228"/>
      <c r="V186" s="229"/>
      <c r="W186" s="230"/>
      <c r="X186" s="230"/>
      <c r="Y186" s="230"/>
      <c r="Z186" s="231"/>
      <c r="AA186" s="12"/>
      <c r="AB186" s="12"/>
      <c r="AC186" s="13"/>
      <c r="AD186" s="16"/>
      <c r="AE186" s="16"/>
    </row>
    <row r="187">
      <c r="A187" s="16"/>
      <c r="B187" s="4"/>
      <c r="C187" s="5"/>
      <c r="D187" s="4"/>
      <c r="E187" s="225"/>
      <c r="F187" s="225"/>
      <c r="G187" s="225"/>
      <c r="H187" s="225"/>
      <c r="I187" s="226"/>
      <c r="J187" s="226"/>
      <c r="K187" s="226"/>
      <c r="L187" s="226"/>
      <c r="M187" s="227"/>
      <c r="N187" s="227"/>
      <c r="O187" s="227"/>
      <c r="P187" s="227"/>
      <c r="Q187" s="227"/>
      <c r="R187" s="228"/>
      <c r="S187" s="228"/>
      <c r="T187" s="228"/>
      <c r="U187" s="228"/>
      <c r="V187" s="229"/>
      <c r="W187" s="230"/>
      <c r="X187" s="230"/>
      <c r="Y187" s="230"/>
      <c r="Z187" s="231"/>
      <c r="AA187" s="12"/>
      <c r="AB187" s="12"/>
      <c r="AC187" s="13"/>
      <c r="AD187" s="16"/>
      <c r="AE187" s="16"/>
    </row>
    <row r="188">
      <c r="A188" s="16"/>
      <c r="B188" s="4"/>
      <c r="C188" s="5"/>
      <c r="D188" s="4"/>
      <c r="E188" s="225"/>
      <c r="F188" s="225"/>
      <c r="G188" s="225"/>
      <c r="H188" s="225"/>
      <c r="I188" s="226"/>
      <c r="J188" s="226"/>
      <c r="K188" s="226"/>
      <c r="L188" s="226"/>
      <c r="M188" s="227"/>
      <c r="N188" s="227"/>
      <c r="O188" s="227"/>
      <c r="P188" s="227"/>
      <c r="Q188" s="227"/>
      <c r="R188" s="228"/>
      <c r="S188" s="228"/>
      <c r="T188" s="228"/>
      <c r="U188" s="228"/>
      <c r="V188" s="229"/>
      <c r="W188" s="230"/>
      <c r="X188" s="230"/>
      <c r="Y188" s="230"/>
      <c r="Z188" s="231"/>
      <c r="AA188" s="12"/>
      <c r="AB188" s="12"/>
      <c r="AC188" s="13"/>
      <c r="AD188" s="16"/>
      <c r="AE188" s="16"/>
    </row>
    <row r="189">
      <c r="A189" s="16"/>
      <c r="B189" s="4"/>
      <c r="C189" s="5"/>
      <c r="D189" s="4"/>
      <c r="E189" s="225"/>
      <c r="F189" s="225"/>
      <c r="G189" s="225"/>
      <c r="H189" s="225"/>
      <c r="I189" s="226"/>
      <c r="J189" s="226"/>
      <c r="K189" s="226"/>
      <c r="L189" s="226"/>
      <c r="M189" s="227"/>
      <c r="N189" s="227"/>
      <c r="O189" s="227"/>
      <c r="P189" s="227"/>
      <c r="Q189" s="227"/>
      <c r="R189" s="228"/>
      <c r="S189" s="228"/>
      <c r="T189" s="228"/>
      <c r="U189" s="228"/>
      <c r="V189" s="229"/>
      <c r="W189" s="230"/>
      <c r="X189" s="230"/>
      <c r="Y189" s="230"/>
      <c r="Z189" s="231"/>
      <c r="AA189" s="12"/>
      <c r="AB189" s="12"/>
      <c r="AC189" s="13"/>
      <c r="AD189" s="16"/>
      <c r="AE189" s="16"/>
    </row>
    <row r="190">
      <c r="A190" s="16"/>
      <c r="B190" s="4"/>
      <c r="C190" s="5"/>
      <c r="D190" s="4"/>
      <c r="E190" s="225"/>
      <c r="F190" s="225"/>
      <c r="G190" s="225"/>
      <c r="H190" s="225"/>
      <c r="I190" s="226"/>
      <c r="J190" s="226"/>
      <c r="K190" s="226"/>
      <c r="L190" s="226"/>
      <c r="M190" s="227"/>
      <c r="N190" s="227"/>
      <c r="O190" s="227"/>
      <c r="P190" s="227"/>
      <c r="Q190" s="227"/>
      <c r="R190" s="228"/>
      <c r="S190" s="228"/>
      <c r="T190" s="228"/>
      <c r="U190" s="228"/>
      <c r="V190" s="229"/>
      <c r="W190" s="230"/>
      <c r="X190" s="230"/>
      <c r="Y190" s="230"/>
      <c r="Z190" s="231"/>
      <c r="AA190" s="12"/>
      <c r="AB190" s="12"/>
      <c r="AC190" s="13"/>
      <c r="AD190" s="16"/>
      <c r="AE190" s="16"/>
    </row>
    <row r="191">
      <c r="A191" s="16"/>
      <c r="B191" s="4"/>
      <c r="C191" s="5"/>
      <c r="D191" s="4"/>
      <c r="E191" s="225"/>
      <c r="F191" s="225"/>
      <c r="G191" s="225"/>
      <c r="H191" s="225"/>
      <c r="I191" s="226"/>
      <c r="J191" s="226"/>
      <c r="K191" s="226"/>
      <c r="L191" s="226"/>
      <c r="M191" s="227"/>
      <c r="N191" s="227"/>
      <c r="O191" s="227"/>
      <c r="P191" s="227"/>
      <c r="Q191" s="227"/>
      <c r="R191" s="228"/>
      <c r="S191" s="228"/>
      <c r="T191" s="228"/>
      <c r="U191" s="228"/>
      <c r="V191" s="229"/>
      <c r="W191" s="230"/>
      <c r="X191" s="230"/>
      <c r="Y191" s="230"/>
      <c r="Z191" s="231"/>
      <c r="AA191" s="12"/>
      <c r="AB191" s="12"/>
      <c r="AC191" s="13"/>
      <c r="AD191" s="16"/>
      <c r="AE191" s="16"/>
    </row>
    <row r="192">
      <c r="A192" s="16"/>
      <c r="B192" s="4"/>
      <c r="C192" s="5"/>
      <c r="D192" s="4"/>
      <c r="E192" s="225"/>
      <c r="F192" s="225"/>
      <c r="G192" s="225"/>
      <c r="H192" s="225"/>
      <c r="I192" s="226"/>
      <c r="J192" s="226"/>
      <c r="K192" s="226"/>
      <c r="L192" s="226"/>
      <c r="M192" s="227"/>
      <c r="N192" s="227"/>
      <c r="O192" s="227"/>
      <c r="P192" s="227"/>
      <c r="Q192" s="227"/>
      <c r="R192" s="228"/>
      <c r="S192" s="228"/>
      <c r="T192" s="228"/>
      <c r="U192" s="228"/>
      <c r="V192" s="229"/>
      <c r="W192" s="230"/>
      <c r="X192" s="230"/>
      <c r="Y192" s="230"/>
      <c r="Z192" s="231"/>
      <c r="AA192" s="12"/>
      <c r="AB192" s="12"/>
      <c r="AC192" s="13"/>
      <c r="AD192" s="16"/>
      <c r="AE192" s="16"/>
    </row>
    <row r="193">
      <c r="A193" s="16"/>
      <c r="B193" s="4"/>
      <c r="C193" s="5"/>
      <c r="D193" s="4"/>
      <c r="E193" s="225"/>
      <c r="F193" s="225"/>
      <c r="G193" s="225"/>
      <c r="H193" s="225"/>
      <c r="I193" s="226"/>
      <c r="J193" s="226"/>
      <c r="K193" s="226"/>
      <c r="L193" s="226"/>
      <c r="M193" s="227"/>
      <c r="N193" s="227"/>
      <c r="O193" s="227"/>
      <c r="P193" s="227"/>
      <c r="Q193" s="227"/>
      <c r="R193" s="228"/>
      <c r="S193" s="228"/>
      <c r="T193" s="228"/>
      <c r="U193" s="228"/>
      <c r="V193" s="229"/>
      <c r="W193" s="230"/>
      <c r="X193" s="230"/>
      <c r="Y193" s="230"/>
      <c r="Z193" s="231"/>
      <c r="AA193" s="12"/>
      <c r="AB193" s="12"/>
      <c r="AC193" s="13"/>
      <c r="AD193" s="16"/>
      <c r="AE193" s="16"/>
    </row>
    <row r="194">
      <c r="A194" s="16"/>
      <c r="B194" s="4"/>
      <c r="C194" s="5"/>
      <c r="D194" s="4"/>
      <c r="E194" s="225"/>
      <c r="F194" s="225"/>
      <c r="G194" s="225"/>
      <c r="H194" s="225"/>
      <c r="I194" s="226"/>
      <c r="J194" s="226"/>
      <c r="K194" s="226"/>
      <c r="L194" s="226"/>
      <c r="M194" s="227"/>
      <c r="N194" s="227"/>
      <c r="O194" s="227"/>
      <c r="P194" s="227"/>
      <c r="Q194" s="227"/>
      <c r="R194" s="228"/>
      <c r="S194" s="228"/>
      <c r="T194" s="228"/>
      <c r="U194" s="228"/>
      <c r="V194" s="229"/>
      <c r="W194" s="230"/>
      <c r="X194" s="230"/>
      <c r="Y194" s="230"/>
      <c r="Z194" s="231"/>
      <c r="AA194" s="12"/>
      <c r="AB194" s="12"/>
      <c r="AC194" s="13"/>
      <c r="AD194" s="16"/>
      <c r="AE194" s="16"/>
    </row>
    <row r="195">
      <c r="A195" s="16"/>
      <c r="B195" s="4"/>
      <c r="C195" s="5"/>
      <c r="D195" s="4"/>
      <c r="E195" s="225"/>
      <c r="F195" s="225"/>
      <c r="G195" s="225"/>
      <c r="H195" s="225"/>
      <c r="I195" s="226"/>
      <c r="J195" s="226"/>
      <c r="K195" s="226"/>
      <c r="L195" s="226"/>
      <c r="M195" s="227"/>
      <c r="N195" s="227"/>
      <c r="O195" s="227"/>
      <c r="P195" s="227"/>
      <c r="Q195" s="227"/>
      <c r="R195" s="228"/>
      <c r="S195" s="228"/>
      <c r="T195" s="228"/>
      <c r="U195" s="228"/>
      <c r="V195" s="229"/>
      <c r="W195" s="230"/>
      <c r="X195" s="230"/>
      <c r="Y195" s="230"/>
      <c r="Z195" s="231"/>
      <c r="AA195" s="12"/>
      <c r="AB195" s="12"/>
      <c r="AC195" s="13"/>
      <c r="AD195" s="16"/>
      <c r="AE195" s="16"/>
    </row>
    <row r="196">
      <c r="A196" s="16"/>
      <c r="B196" s="4"/>
      <c r="C196" s="5"/>
      <c r="D196" s="4"/>
      <c r="E196" s="225"/>
      <c r="F196" s="225"/>
      <c r="G196" s="225"/>
      <c r="H196" s="225"/>
      <c r="I196" s="226"/>
      <c r="J196" s="226"/>
      <c r="K196" s="226"/>
      <c r="L196" s="226"/>
      <c r="M196" s="227"/>
      <c r="N196" s="227"/>
      <c r="O196" s="227"/>
      <c r="P196" s="227"/>
      <c r="Q196" s="227"/>
      <c r="R196" s="228"/>
      <c r="S196" s="228"/>
      <c r="T196" s="228"/>
      <c r="U196" s="228"/>
      <c r="V196" s="229"/>
      <c r="W196" s="230"/>
      <c r="X196" s="230"/>
      <c r="Y196" s="230"/>
      <c r="Z196" s="231"/>
      <c r="AA196" s="12"/>
      <c r="AB196" s="12"/>
      <c r="AC196" s="13"/>
      <c r="AD196" s="16"/>
      <c r="AE196" s="16"/>
    </row>
    <row r="197">
      <c r="A197" s="16"/>
      <c r="B197" s="4"/>
      <c r="C197" s="5"/>
      <c r="D197" s="4"/>
      <c r="E197" s="225"/>
      <c r="F197" s="225"/>
      <c r="G197" s="225"/>
      <c r="H197" s="225"/>
      <c r="I197" s="226"/>
      <c r="J197" s="226"/>
      <c r="K197" s="226"/>
      <c r="L197" s="226"/>
      <c r="M197" s="227"/>
      <c r="N197" s="227"/>
      <c r="O197" s="227"/>
      <c r="P197" s="227"/>
      <c r="Q197" s="227"/>
      <c r="R197" s="228"/>
      <c r="S197" s="228"/>
      <c r="T197" s="228"/>
      <c r="U197" s="228"/>
      <c r="V197" s="229"/>
      <c r="W197" s="230"/>
      <c r="X197" s="230"/>
      <c r="Y197" s="230"/>
      <c r="Z197" s="231"/>
      <c r="AA197" s="12"/>
      <c r="AB197" s="12"/>
      <c r="AC197" s="13"/>
      <c r="AD197" s="16"/>
      <c r="AE197" s="16"/>
    </row>
    <row r="198">
      <c r="A198" s="16"/>
      <c r="B198" s="4"/>
      <c r="C198" s="5"/>
      <c r="D198" s="4"/>
      <c r="E198" s="225"/>
      <c r="F198" s="225"/>
      <c r="G198" s="225"/>
      <c r="H198" s="225"/>
      <c r="I198" s="226"/>
      <c r="J198" s="226"/>
      <c r="K198" s="226"/>
      <c r="L198" s="226"/>
      <c r="M198" s="227"/>
      <c r="N198" s="227"/>
      <c r="O198" s="227"/>
      <c r="P198" s="227"/>
      <c r="Q198" s="227"/>
      <c r="R198" s="228"/>
      <c r="S198" s="228"/>
      <c r="T198" s="228"/>
      <c r="U198" s="228"/>
      <c r="V198" s="229"/>
      <c r="W198" s="230"/>
      <c r="X198" s="230"/>
      <c r="Y198" s="230"/>
      <c r="Z198" s="231"/>
      <c r="AA198" s="12"/>
      <c r="AB198" s="12"/>
      <c r="AC198" s="13"/>
      <c r="AD198" s="16"/>
      <c r="AE198" s="16"/>
    </row>
    <row r="199">
      <c r="A199" s="16"/>
      <c r="B199" s="4"/>
      <c r="C199" s="5"/>
      <c r="D199" s="4"/>
      <c r="E199" s="225"/>
      <c r="F199" s="225"/>
      <c r="G199" s="225"/>
      <c r="H199" s="225"/>
      <c r="I199" s="226"/>
      <c r="J199" s="226"/>
      <c r="K199" s="226"/>
      <c r="L199" s="226"/>
      <c r="M199" s="227"/>
      <c r="N199" s="227"/>
      <c r="O199" s="227"/>
      <c r="P199" s="227"/>
      <c r="Q199" s="227"/>
      <c r="R199" s="228"/>
      <c r="S199" s="228"/>
      <c r="T199" s="228"/>
      <c r="U199" s="228"/>
      <c r="V199" s="229"/>
      <c r="W199" s="230"/>
      <c r="X199" s="230"/>
      <c r="Y199" s="230"/>
      <c r="Z199" s="231"/>
      <c r="AA199" s="12"/>
      <c r="AB199" s="12"/>
      <c r="AC199" s="13"/>
      <c r="AD199" s="16"/>
      <c r="AE199" s="16"/>
    </row>
    <row r="200">
      <c r="A200" s="16"/>
      <c r="B200" s="4"/>
      <c r="C200" s="5"/>
      <c r="D200" s="4"/>
      <c r="E200" s="225"/>
      <c r="F200" s="225"/>
      <c r="G200" s="225"/>
      <c r="H200" s="225"/>
      <c r="I200" s="226"/>
      <c r="J200" s="226"/>
      <c r="K200" s="226"/>
      <c r="L200" s="226"/>
      <c r="M200" s="227"/>
      <c r="N200" s="227"/>
      <c r="O200" s="227"/>
      <c r="P200" s="227"/>
      <c r="Q200" s="227"/>
      <c r="R200" s="228"/>
      <c r="S200" s="228"/>
      <c r="T200" s="228"/>
      <c r="U200" s="228"/>
      <c r="V200" s="229"/>
      <c r="W200" s="230"/>
      <c r="X200" s="230"/>
      <c r="Y200" s="230"/>
      <c r="Z200" s="231"/>
      <c r="AA200" s="12"/>
      <c r="AB200" s="12"/>
      <c r="AC200" s="13"/>
      <c r="AD200" s="16"/>
      <c r="AE200" s="16"/>
    </row>
    <row r="201">
      <c r="A201" s="16"/>
      <c r="B201" s="4"/>
      <c r="C201" s="5"/>
      <c r="D201" s="4"/>
      <c r="E201" s="225"/>
      <c r="F201" s="225"/>
      <c r="G201" s="225"/>
      <c r="H201" s="225"/>
      <c r="I201" s="226"/>
      <c r="J201" s="226"/>
      <c r="K201" s="226"/>
      <c r="L201" s="226"/>
      <c r="M201" s="227"/>
      <c r="N201" s="227"/>
      <c r="O201" s="227"/>
      <c r="P201" s="227"/>
      <c r="Q201" s="227"/>
      <c r="R201" s="228"/>
      <c r="S201" s="228"/>
      <c r="T201" s="228"/>
      <c r="U201" s="228"/>
      <c r="V201" s="229"/>
      <c r="W201" s="230"/>
      <c r="X201" s="230"/>
      <c r="Y201" s="230"/>
      <c r="Z201" s="231"/>
      <c r="AA201" s="12"/>
      <c r="AB201" s="12"/>
      <c r="AC201" s="13"/>
      <c r="AD201" s="16"/>
      <c r="AE201" s="16"/>
    </row>
    <row r="202">
      <c r="A202" s="16"/>
      <c r="B202" s="4"/>
      <c r="C202" s="5"/>
      <c r="D202" s="4"/>
      <c r="E202" s="225"/>
      <c r="F202" s="225"/>
      <c r="G202" s="225"/>
      <c r="H202" s="225"/>
      <c r="I202" s="226"/>
      <c r="J202" s="226"/>
      <c r="K202" s="226"/>
      <c r="L202" s="226"/>
      <c r="M202" s="227"/>
      <c r="N202" s="227"/>
      <c r="O202" s="227"/>
      <c r="P202" s="227"/>
      <c r="Q202" s="227"/>
      <c r="R202" s="228"/>
      <c r="S202" s="228"/>
      <c r="T202" s="228"/>
      <c r="U202" s="228"/>
      <c r="V202" s="229"/>
      <c r="W202" s="230"/>
      <c r="X202" s="230"/>
      <c r="Y202" s="230"/>
      <c r="Z202" s="231"/>
      <c r="AA202" s="12"/>
      <c r="AB202" s="12"/>
      <c r="AC202" s="13"/>
      <c r="AD202" s="16"/>
      <c r="AE202" s="16"/>
    </row>
    <row r="203">
      <c r="A203" s="16"/>
      <c r="B203" s="4"/>
      <c r="C203" s="5"/>
      <c r="D203" s="4"/>
      <c r="E203" s="225"/>
      <c r="F203" s="225"/>
      <c r="G203" s="225"/>
      <c r="H203" s="225"/>
      <c r="I203" s="226"/>
      <c r="J203" s="226"/>
      <c r="K203" s="226"/>
      <c r="L203" s="226"/>
      <c r="M203" s="227"/>
      <c r="N203" s="227"/>
      <c r="O203" s="227"/>
      <c r="P203" s="227"/>
      <c r="Q203" s="227"/>
      <c r="R203" s="228"/>
      <c r="S203" s="228"/>
      <c r="T203" s="228"/>
      <c r="U203" s="228"/>
      <c r="V203" s="229"/>
      <c r="W203" s="230"/>
      <c r="X203" s="230"/>
      <c r="Y203" s="230"/>
      <c r="Z203" s="231"/>
      <c r="AA203" s="12"/>
      <c r="AB203" s="12"/>
      <c r="AC203" s="13"/>
      <c r="AD203" s="16"/>
      <c r="AE203" s="16"/>
    </row>
    <row r="204">
      <c r="A204" s="16"/>
      <c r="B204" s="4"/>
      <c r="C204" s="5"/>
      <c r="D204" s="4"/>
      <c r="E204" s="225"/>
      <c r="F204" s="225"/>
      <c r="G204" s="225"/>
      <c r="H204" s="225"/>
      <c r="I204" s="226"/>
      <c r="J204" s="226"/>
      <c r="K204" s="226"/>
      <c r="L204" s="226"/>
      <c r="M204" s="227"/>
      <c r="N204" s="227"/>
      <c r="O204" s="227"/>
      <c r="P204" s="227"/>
      <c r="Q204" s="227"/>
      <c r="R204" s="228"/>
      <c r="S204" s="228"/>
      <c r="T204" s="228"/>
      <c r="U204" s="228"/>
      <c r="V204" s="229"/>
      <c r="W204" s="230"/>
      <c r="X204" s="230"/>
      <c r="Y204" s="230"/>
      <c r="Z204" s="231"/>
      <c r="AA204" s="12"/>
      <c r="AB204" s="12"/>
      <c r="AC204" s="13"/>
      <c r="AD204" s="16"/>
      <c r="AE204" s="16"/>
    </row>
    <row r="205">
      <c r="A205" s="16"/>
      <c r="B205" s="4"/>
      <c r="C205" s="5"/>
      <c r="D205" s="4"/>
      <c r="E205" s="225"/>
      <c r="F205" s="225"/>
      <c r="G205" s="225"/>
      <c r="H205" s="225"/>
      <c r="I205" s="226"/>
      <c r="J205" s="226"/>
      <c r="K205" s="226"/>
      <c r="L205" s="226"/>
      <c r="M205" s="227"/>
      <c r="N205" s="227"/>
      <c r="O205" s="227"/>
      <c r="P205" s="227"/>
      <c r="Q205" s="227"/>
      <c r="R205" s="228"/>
      <c r="S205" s="228"/>
      <c r="T205" s="228"/>
      <c r="U205" s="228"/>
      <c r="V205" s="229"/>
      <c r="W205" s="230"/>
      <c r="X205" s="230"/>
      <c r="Y205" s="230"/>
      <c r="Z205" s="231"/>
      <c r="AA205" s="12"/>
      <c r="AB205" s="12"/>
      <c r="AC205" s="13"/>
      <c r="AD205" s="16"/>
      <c r="AE205" s="16"/>
    </row>
    <row r="206">
      <c r="A206" s="16"/>
      <c r="B206" s="4"/>
      <c r="C206" s="5"/>
      <c r="D206" s="4"/>
      <c r="E206" s="225"/>
      <c r="F206" s="225"/>
      <c r="G206" s="225"/>
      <c r="H206" s="225"/>
      <c r="I206" s="226"/>
      <c r="J206" s="226"/>
      <c r="K206" s="226"/>
      <c r="L206" s="226"/>
      <c r="M206" s="227"/>
      <c r="N206" s="227"/>
      <c r="O206" s="227"/>
      <c r="P206" s="227"/>
      <c r="Q206" s="227"/>
      <c r="R206" s="228"/>
      <c r="S206" s="228"/>
      <c r="T206" s="228"/>
      <c r="U206" s="228"/>
      <c r="V206" s="229"/>
      <c r="W206" s="230"/>
      <c r="X206" s="230"/>
      <c r="Y206" s="230"/>
      <c r="Z206" s="231"/>
      <c r="AA206" s="12"/>
      <c r="AB206" s="12"/>
      <c r="AC206" s="13"/>
      <c r="AD206" s="16"/>
      <c r="AE206" s="16"/>
    </row>
    <row r="207">
      <c r="A207" s="16"/>
      <c r="B207" s="4"/>
      <c r="C207" s="5"/>
      <c r="D207" s="4"/>
      <c r="E207" s="225"/>
      <c r="F207" s="225"/>
      <c r="G207" s="225"/>
      <c r="H207" s="225"/>
      <c r="I207" s="226"/>
      <c r="J207" s="226"/>
      <c r="K207" s="226"/>
      <c r="L207" s="226"/>
      <c r="M207" s="227"/>
      <c r="N207" s="227"/>
      <c r="O207" s="227"/>
      <c r="P207" s="227"/>
      <c r="Q207" s="227"/>
      <c r="R207" s="228"/>
      <c r="S207" s="228"/>
      <c r="T207" s="228"/>
      <c r="U207" s="228"/>
      <c r="V207" s="229"/>
      <c r="W207" s="230"/>
      <c r="X207" s="230"/>
      <c r="Y207" s="230"/>
      <c r="Z207" s="231"/>
      <c r="AA207" s="12"/>
      <c r="AB207" s="12"/>
      <c r="AC207" s="13"/>
      <c r="AD207" s="16"/>
      <c r="AE207" s="16"/>
    </row>
    <row r="208">
      <c r="A208" s="16"/>
      <c r="B208" s="4"/>
      <c r="C208" s="5"/>
      <c r="D208" s="4"/>
      <c r="E208" s="225"/>
      <c r="F208" s="225"/>
      <c r="G208" s="225"/>
      <c r="H208" s="225"/>
      <c r="I208" s="226"/>
      <c r="J208" s="226"/>
      <c r="K208" s="226"/>
      <c r="L208" s="226"/>
      <c r="M208" s="227"/>
      <c r="N208" s="227"/>
      <c r="O208" s="227"/>
      <c r="P208" s="227"/>
      <c r="Q208" s="227"/>
      <c r="R208" s="228"/>
      <c r="S208" s="228"/>
      <c r="T208" s="228"/>
      <c r="U208" s="228"/>
      <c r="V208" s="229"/>
      <c r="W208" s="230"/>
      <c r="X208" s="230"/>
      <c r="Y208" s="230"/>
      <c r="Z208" s="231"/>
      <c r="AA208" s="12"/>
      <c r="AB208" s="12"/>
      <c r="AC208" s="13"/>
      <c r="AD208" s="16"/>
      <c r="AE208" s="16"/>
    </row>
    <row r="209">
      <c r="A209" s="16"/>
      <c r="B209" s="4"/>
      <c r="C209" s="5"/>
      <c r="D209" s="4"/>
      <c r="E209" s="225"/>
      <c r="F209" s="225"/>
      <c r="G209" s="225"/>
      <c r="H209" s="225"/>
      <c r="I209" s="226"/>
      <c r="J209" s="226"/>
      <c r="K209" s="226"/>
      <c r="L209" s="226"/>
      <c r="M209" s="227"/>
      <c r="N209" s="227"/>
      <c r="O209" s="227"/>
      <c r="P209" s="227"/>
      <c r="Q209" s="227"/>
      <c r="R209" s="228"/>
      <c r="S209" s="228"/>
      <c r="T209" s="228"/>
      <c r="U209" s="228"/>
      <c r="V209" s="229"/>
      <c r="W209" s="230"/>
      <c r="X209" s="230"/>
      <c r="Y209" s="230"/>
      <c r="Z209" s="231"/>
      <c r="AA209" s="12"/>
      <c r="AB209" s="12"/>
      <c r="AC209" s="13"/>
      <c r="AD209" s="16"/>
      <c r="AE209" s="16"/>
    </row>
    <row r="210">
      <c r="A210" s="16"/>
      <c r="B210" s="4"/>
      <c r="C210" s="5"/>
      <c r="D210" s="4"/>
      <c r="E210" s="225"/>
      <c r="F210" s="225"/>
      <c r="G210" s="225"/>
      <c r="H210" s="225"/>
      <c r="I210" s="226"/>
      <c r="J210" s="226"/>
      <c r="K210" s="226"/>
      <c r="L210" s="226"/>
      <c r="M210" s="227"/>
      <c r="N210" s="227"/>
      <c r="O210" s="227"/>
      <c r="P210" s="227"/>
      <c r="Q210" s="227"/>
      <c r="R210" s="228"/>
      <c r="S210" s="228"/>
      <c r="T210" s="228"/>
      <c r="U210" s="228"/>
      <c r="V210" s="229"/>
      <c r="W210" s="230"/>
      <c r="X210" s="230"/>
      <c r="Y210" s="230"/>
      <c r="Z210" s="231"/>
      <c r="AA210" s="12"/>
      <c r="AB210" s="12"/>
      <c r="AC210" s="13"/>
      <c r="AD210" s="16"/>
      <c r="AE210" s="16"/>
    </row>
    <row r="211">
      <c r="A211" s="16"/>
      <c r="B211" s="4"/>
      <c r="C211" s="5"/>
      <c r="D211" s="4"/>
      <c r="E211" s="225"/>
      <c r="F211" s="225"/>
      <c r="G211" s="225"/>
      <c r="H211" s="225"/>
      <c r="I211" s="226"/>
      <c r="J211" s="226"/>
      <c r="K211" s="226"/>
      <c r="L211" s="226"/>
      <c r="M211" s="227"/>
      <c r="N211" s="227"/>
      <c r="O211" s="227"/>
      <c r="P211" s="227"/>
      <c r="Q211" s="227"/>
      <c r="R211" s="228"/>
      <c r="S211" s="228"/>
      <c r="T211" s="228"/>
      <c r="U211" s="228"/>
      <c r="V211" s="229"/>
      <c r="W211" s="230"/>
      <c r="X211" s="230"/>
      <c r="Y211" s="230"/>
      <c r="Z211" s="231"/>
      <c r="AA211" s="12"/>
      <c r="AB211" s="12"/>
      <c r="AC211" s="13"/>
      <c r="AD211" s="16"/>
      <c r="AE211" s="16"/>
    </row>
    <row r="212">
      <c r="A212" s="16"/>
      <c r="B212" s="4"/>
      <c r="C212" s="5"/>
      <c r="D212" s="4"/>
      <c r="E212" s="225"/>
      <c r="F212" s="225"/>
      <c r="G212" s="225"/>
      <c r="H212" s="225"/>
      <c r="I212" s="226"/>
      <c r="J212" s="226"/>
      <c r="K212" s="226"/>
      <c r="L212" s="226"/>
      <c r="M212" s="227"/>
      <c r="N212" s="227"/>
      <c r="O212" s="227"/>
      <c r="P212" s="227"/>
      <c r="Q212" s="227"/>
      <c r="R212" s="228"/>
      <c r="S212" s="228"/>
      <c r="T212" s="228"/>
      <c r="U212" s="228"/>
      <c r="V212" s="229"/>
      <c r="W212" s="230"/>
      <c r="X212" s="230"/>
      <c r="Y212" s="230"/>
      <c r="Z212" s="231"/>
      <c r="AA212" s="12"/>
      <c r="AB212" s="12"/>
      <c r="AC212" s="13"/>
      <c r="AD212" s="16"/>
      <c r="AE212" s="16"/>
    </row>
    <row r="213">
      <c r="A213" s="16"/>
      <c r="B213" s="4"/>
      <c r="C213" s="5"/>
      <c r="D213" s="4"/>
      <c r="E213" s="225"/>
      <c r="F213" s="225"/>
      <c r="G213" s="225"/>
      <c r="H213" s="225"/>
      <c r="I213" s="226"/>
      <c r="J213" s="226"/>
      <c r="K213" s="226"/>
      <c r="L213" s="226"/>
      <c r="M213" s="227"/>
      <c r="N213" s="227"/>
      <c r="O213" s="227"/>
      <c r="P213" s="227"/>
      <c r="Q213" s="227"/>
      <c r="R213" s="228"/>
      <c r="S213" s="228"/>
      <c r="T213" s="228"/>
      <c r="U213" s="228"/>
      <c r="V213" s="229"/>
      <c r="W213" s="230"/>
      <c r="X213" s="230"/>
      <c r="Y213" s="230"/>
      <c r="Z213" s="231"/>
      <c r="AA213" s="12"/>
      <c r="AB213" s="12"/>
      <c r="AC213" s="13"/>
      <c r="AD213" s="16"/>
      <c r="AE213" s="16"/>
    </row>
    <row r="214">
      <c r="A214" s="16"/>
      <c r="B214" s="4"/>
      <c r="C214" s="5"/>
      <c r="D214" s="4"/>
      <c r="E214" s="225"/>
      <c r="F214" s="225"/>
      <c r="G214" s="225"/>
      <c r="H214" s="225"/>
      <c r="I214" s="226"/>
      <c r="J214" s="226"/>
      <c r="K214" s="226"/>
      <c r="L214" s="226"/>
      <c r="M214" s="227"/>
      <c r="N214" s="227"/>
      <c r="O214" s="227"/>
      <c r="P214" s="227"/>
      <c r="Q214" s="227"/>
      <c r="R214" s="228"/>
      <c r="S214" s="228"/>
      <c r="T214" s="228"/>
      <c r="U214" s="228"/>
      <c r="V214" s="229"/>
      <c r="W214" s="230"/>
      <c r="X214" s="230"/>
      <c r="Y214" s="230"/>
      <c r="Z214" s="231"/>
      <c r="AA214" s="12"/>
      <c r="AB214" s="12"/>
      <c r="AC214" s="13"/>
      <c r="AD214" s="16"/>
      <c r="AE214" s="16"/>
    </row>
    <row r="215">
      <c r="A215" s="16"/>
      <c r="B215" s="4"/>
      <c r="C215" s="5"/>
      <c r="D215" s="4"/>
      <c r="E215" s="225"/>
      <c r="F215" s="225"/>
      <c r="G215" s="225"/>
      <c r="H215" s="225"/>
      <c r="I215" s="226"/>
      <c r="J215" s="226"/>
      <c r="K215" s="226"/>
      <c r="L215" s="226"/>
      <c r="M215" s="227"/>
      <c r="N215" s="227"/>
      <c r="O215" s="227"/>
      <c r="P215" s="227"/>
      <c r="Q215" s="227"/>
      <c r="R215" s="228"/>
      <c r="S215" s="228"/>
      <c r="T215" s="228"/>
      <c r="U215" s="228"/>
      <c r="V215" s="229"/>
      <c r="W215" s="230"/>
      <c r="X215" s="230"/>
      <c r="Y215" s="230"/>
      <c r="Z215" s="231"/>
      <c r="AA215" s="12"/>
      <c r="AB215" s="12"/>
      <c r="AC215" s="13"/>
      <c r="AD215" s="16"/>
      <c r="AE215" s="16"/>
    </row>
    <row r="216">
      <c r="A216" s="16"/>
      <c r="B216" s="4"/>
      <c r="C216" s="5"/>
      <c r="D216" s="4"/>
      <c r="E216" s="225"/>
      <c r="F216" s="225"/>
      <c r="G216" s="225"/>
      <c r="H216" s="225"/>
      <c r="I216" s="226"/>
      <c r="J216" s="226"/>
      <c r="K216" s="226"/>
      <c r="L216" s="226"/>
      <c r="M216" s="227"/>
      <c r="N216" s="227"/>
      <c r="O216" s="227"/>
      <c r="P216" s="227"/>
      <c r="Q216" s="227"/>
      <c r="R216" s="228"/>
      <c r="S216" s="228"/>
      <c r="T216" s="228"/>
      <c r="U216" s="228"/>
      <c r="V216" s="229"/>
      <c r="W216" s="230"/>
      <c r="X216" s="230"/>
      <c r="Y216" s="230"/>
      <c r="Z216" s="231"/>
      <c r="AA216" s="12"/>
      <c r="AB216" s="12"/>
      <c r="AC216" s="13"/>
      <c r="AD216" s="16"/>
      <c r="AE216" s="16"/>
    </row>
    <row r="217">
      <c r="A217" s="16"/>
      <c r="B217" s="4"/>
      <c r="C217" s="5"/>
      <c r="D217" s="4"/>
      <c r="E217" s="225"/>
      <c r="F217" s="225"/>
      <c r="G217" s="225"/>
      <c r="H217" s="225"/>
      <c r="I217" s="226"/>
      <c r="J217" s="226"/>
      <c r="K217" s="226"/>
      <c r="L217" s="226"/>
      <c r="M217" s="227"/>
      <c r="N217" s="227"/>
      <c r="O217" s="227"/>
      <c r="P217" s="227"/>
      <c r="Q217" s="227"/>
      <c r="R217" s="228"/>
      <c r="S217" s="228"/>
      <c r="T217" s="228"/>
      <c r="U217" s="228"/>
      <c r="V217" s="229"/>
      <c r="W217" s="230"/>
      <c r="X217" s="230"/>
      <c r="Y217" s="230"/>
      <c r="Z217" s="231"/>
      <c r="AA217" s="12"/>
      <c r="AB217" s="12"/>
      <c r="AC217" s="12"/>
      <c r="AD217" s="16"/>
      <c r="AE217" s="16"/>
    </row>
    <row r="218">
      <c r="A218" s="16"/>
      <c r="B218" s="4"/>
      <c r="C218" s="5"/>
      <c r="D218" s="4"/>
      <c r="E218" s="225"/>
      <c r="F218" s="225"/>
      <c r="G218" s="225"/>
      <c r="H218" s="225"/>
      <c r="I218" s="226"/>
      <c r="J218" s="226"/>
      <c r="K218" s="226"/>
      <c r="L218" s="226"/>
      <c r="M218" s="227"/>
      <c r="N218" s="227"/>
      <c r="O218" s="227"/>
      <c r="P218" s="227"/>
      <c r="Q218" s="227"/>
      <c r="R218" s="228"/>
      <c r="S218" s="228"/>
      <c r="T218" s="228"/>
      <c r="U218" s="228"/>
      <c r="V218" s="229"/>
      <c r="W218" s="230"/>
      <c r="X218" s="230"/>
      <c r="Y218" s="230"/>
      <c r="Z218" s="231"/>
      <c r="AA218" s="12"/>
      <c r="AB218" s="12"/>
      <c r="AC218" s="12"/>
      <c r="AD218" s="16"/>
      <c r="AE218" s="16"/>
    </row>
    <row r="219">
      <c r="A219" s="16"/>
      <c r="B219" s="4"/>
      <c r="C219" s="5"/>
      <c r="D219" s="4"/>
      <c r="E219" s="225"/>
      <c r="F219" s="225"/>
      <c r="G219" s="225"/>
      <c r="H219" s="225"/>
      <c r="I219" s="226"/>
      <c r="J219" s="226"/>
      <c r="K219" s="226"/>
      <c r="L219" s="226"/>
      <c r="M219" s="227"/>
      <c r="N219" s="227"/>
      <c r="O219" s="227"/>
      <c r="P219" s="227"/>
      <c r="Q219" s="227"/>
      <c r="R219" s="228"/>
      <c r="S219" s="228"/>
      <c r="T219" s="228"/>
      <c r="U219" s="228"/>
      <c r="V219" s="229"/>
      <c r="W219" s="230"/>
      <c r="X219" s="230"/>
      <c r="Y219" s="230"/>
      <c r="Z219" s="231"/>
      <c r="AA219" s="12"/>
      <c r="AB219" s="12"/>
      <c r="AC219" s="12"/>
      <c r="AD219" s="16"/>
      <c r="AE219" s="16"/>
    </row>
    <row r="220">
      <c r="A220" s="16"/>
      <c r="B220" s="4"/>
      <c r="C220" s="5"/>
      <c r="D220" s="4"/>
      <c r="E220" s="225"/>
      <c r="F220" s="225"/>
      <c r="G220" s="225"/>
      <c r="H220" s="225"/>
      <c r="I220" s="226"/>
      <c r="J220" s="226"/>
      <c r="K220" s="226"/>
      <c r="L220" s="226"/>
      <c r="M220" s="227"/>
      <c r="N220" s="227"/>
      <c r="O220" s="227"/>
      <c r="P220" s="227"/>
      <c r="Q220" s="227"/>
      <c r="R220" s="228"/>
      <c r="S220" s="228"/>
      <c r="T220" s="228"/>
      <c r="U220" s="228"/>
      <c r="V220" s="229"/>
      <c r="W220" s="230"/>
      <c r="X220" s="230"/>
      <c r="Y220" s="230"/>
      <c r="Z220" s="231"/>
      <c r="AA220" s="12"/>
      <c r="AB220" s="12"/>
      <c r="AC220" s="12"/>
      <c r="AD220" s="16"/>
      <c r="AE220" s="16"/>
    </row>
    <row r="221">
      <c r="A221" s="16"/>
      <c r="B221" s="4"/>
      <c r="C221" s="5"/>
      <c r="D221" s="4"/>
      <c r="E221" s="225"/>
      <c r="F221" s="225"/>
      <c r="G221" s="225"/>
      <c r="H221" s="225"/>
      <c r="I221" s="226"/>
      <c r="J221" s="226"/>
      <c r="K221" s="226"/>
      <c r="L221" s="226"/>
      <c r="M221" s="227"/>
      <c r="N221" s="227"/>
      <c r="O221" s="227"/>
      <c r="P221" s="227"/>
      <c r="Q221" s="227"/>
      <c r="R221" s="228"/>
      <c r="S221" s="228"/>
      <c r="T221" s="228"/>
      <c r="U221" s="228"/>
      <c r="V221" s="229"/>
      <c r="W221" s="230"/>
      <c r="X221" s="230"/>
      <c r="Y221" s="230"/>
      <c r="Z221" s="231"/>
      <c r="AA221" s="12"/>
      <c r="AB221" s="12"/>
      <c r="AC221" s="12"/>
      <c r="AD221" s="16"/>
      <c r="AE221" s="16"/>
    </row>
    <row r="222">
      <c r="A222" s="16"/>
      <c r="B222" s="4"/>
      <c r="C222" s="5"/>
      <c r="D222" s="4"/>
      <c r="E222" s="225"/>
      <c r="F222" s="225"/>
      <c r="G222" s="225"/>
      <c r="H222" s="225"/>
      <c r="I222" s="226"/>
      <c r="J222" s="226"/>
      <c r="K222" s="226"/>
      <c r="L222" s="226"/>
      <c r="M222" s="227"/>
      <c r="N222" s="227"/>
      <c r="O222" s="227"/>
      <c r="P222" s="227"/>
      <c r="Q222" s="227"/>
      <c r="R222" s="228"/>
      <c r="S222" s="228"/>
      <c r="T222" s="228"/>
      <c r="U222" s="228"/>
      <c r="V222" s="229"/>
      <c r="W222" s="230"/>
      <c r="X222" s="230"/>
      <c r="Y222" s="230"/>
      <c r="Z222" s="231"/>
      <c r="AA222" s="12"/>
      <c r="AB222" s="12"/>
      <c r="AC222" s="12"/>
      <c r="AD222" s="16"/>
      <c r="AE222" s="16"/>
    </row>
    <row r="223">
      <c r="A223" s="16"/>
      <c r="B223" s="4"/>
      <c r="C223" s="5"/>
      <c r="D223" s="4"/>
      <c r="E223" s="225"/>
      <c r="F223" s="225"/>
      <c r="G223" s="225"/>
      <c r="H223" s="225"/>
      <c r="I223" s="226"/>
      <c r="J223" s="226"/>
      <c r="K223" s="226"/>
      <c r="L223" s="226"/>
      <c r="M223" s="227"/>
      <c r="N223" s="227"/>
      <c r="O223" s="227"/>
      <c r="P223" s="227"/>
      <c r="Q223" s="227"/>
      <c r="R223" s="228"/>
      <c r="S223" s="228"/>
      <c r="T223" s="228"/>
      <c r="U223" s="228"/>
      <c r="V223" s="229"/>
      <c r="W223" s="230"/>
      <c r="X223" s="230"/>
      <c r="Y223" s="230"/>
      <c r="Z223" s="231"/>
      <c r="AA223" s="12"/>
      <c r="AB223" s="12"/>
      <c r="AC223" s="12"/>
      <c r="AD223" s="16"/>
      <c r="AE223" s="16"/>
    </row>
    <row r="224">
      <c r="A224" s="16"/>
      <c r="B224" s="4"/>
      <c r="C224" s="5"/>
      <c r="D224" s="4"/>
      <c r="E224" s="225"/>
      <c r="F224" s="225"/>
      <c r="G224" s="225"/>
      <c r="H224" s="225"/>
      <c r="I224" s="226"/>
      <c r="J224" s="226"/>
      <c r="K224" s="226"/>
      <c r="L224" s="226"/>
      <c r="M224" s="227"/>
      <c r="N224" s="227"/>
      <c r="O224" s="227"/>
      <c r="P224" s="227"/>
      <c r="Q224" s="227"/>
      <c r="R224" s="228"/>
      <c r="S224" s="228"/>
      <c r="T224" s="228"/>
      <c r="U224" s="228"/>
      <c r="V224" s="229"/>
      <c r="W224" s="230"/>
      <c r="X224" s="230"/>
      <c r="Y224" s="230"/>
      <c r="Z224" s="231"/>
      <c r="AA224" s="12"/>
      <c r="AB224" s="12"/>
      <c r="AC224" s="12"/>
      <c r="AD224" s="16"/>
      <c r="AE224" s="16"/>
    </row>
    <row r="225">
      <c r="A225" s="16"/>
      <c r="B225" s="4"/>
      <c r="C225" s="5"/>
      <c r="D225" s="4"/>
      <c r="E225" s="225"/>
      <c r="F225" s="225"/>
      <c r="G225" s="225"/>
      <c r="H225" s="225"/>
      <c r="I225" s="226"/>
      <c r="J225" s="226"/>
      <c r="K225" s="226"/>
      <c r="L225" s="226"/>
      <c r="M225" s="227"/>
      <c r="N225" s="227"/>
      <c r="O225" s="227"/>
      <c r="P225" s="227"/>
      <c r="Q225" s="227"/>
      <c r="R225" s="228"/>
      <c r="S225" s="228"/>
      <c r="T225" s="228"/>
      <c r="U225" s="228"/>
      <c r="V225" s="229"/>
      <c r="W225" s="230"/>
      <c r="X225" s="230"/>
      <c r="Y225" s="230"/>
      <c r="Z225" s="231"/>
      <c r="AA225" s="12"/>
      <c r="AB225" s="12"/>
      <c r="AC225" s="12"/>
      <c r="AD225" s="16"/>
      <c r="AE225" s="16"/>
    </row>
    <row r="226">
      <c r="A226" s="16"/>
      <c r="B226" s="4"/>
      <c r="C226" s="5"/>
      <c r="D226" s="4"/>
      <c r="E226" s="225"/>
      <c r="F226" s="225"/>
      <c r="G226" s="225"/>
      <c r="H226" s="225"/>
      <c r="I226" s="226"/>
      <c r="J226" s="226"/>
      <c r="K226" s="226"/>
      <c r="L226" s="226"/>
      <c r="M226" s="227"/>
      <c r="N226" s="227"/>
      <c r="O226" s="227"/>
      <c r="P226" s="227"/>
      <c r="Q226" s="227"/>
      <c r="R226" s="228"/>
      <c r="S226" s="228"/>
      <c r="T226" s="228"/>
      <c r="U226" s="228"/>
      <c r="V226" s="229"/>
      <c r="W226" s="230"/>
      <c r="X226" s="230"/>
      <c r="Y226" s="230"/>
      <c r="Z226" s="231"/>
      <c r="AA226" s="12"/>
      <c r="AB226" s="12"/>
      <c r="AC226" s="12"/>
      <c r="AD226" s="16"/>
      <c r="AE226" s="16"/>
    </row>
    <row r="227">
      <c r="A227" s="16"/>
      <c r="B227" s="4"/>
      <c r="C227" s="5"/>
      <c r="D227" s="4"/>
      <c r="E227" s="225"/>
      <c r="F227" s="225"/>
      <c r="G227" s="225"/>
      <c r="H227" s="225"/>
      <c r="I227" s="226"/>
      <c r="J227" s="226"/>
      <c r="K227" s="226"/>
      <c r="L227" s="226"/>
      <c r="M227" s="227"/>
      <c r="N227" s="227"/>
      <c r="O227" s="227"/>
      <c r="P227" s="227"/>
      <c r="Q227" s="227"/>
      <c r="R227" s="228"/>
      <c r="S227" s="228"/>
      <c r="T227" s="228"/>
      <c r="U227" s="228"/>
      <c r="V227" s="229"/>
      <c r="W227" s="230"/>
      <c r="X227" s="230"/>
      <c r="Y227" s="230"/>
      <c r="Z227" s="231"/>
      <c r="AA227" s="12"/>
      <c r="AB227" s="12"/>
      <c r="AC227" s="12"/>
      <c r="AD227" s="16"/>
      <c r="AE227" s="16"/>
    </row>
    <row r="228">
      <c r="A228" s="16"/>
      <c r="B228" s="4"/>
      <c r="C228" s="5"/>
      <c r="D228" s="4"/>
      <c r="E228" s="225"/>
      <c r="F228" s="225"/>
      <c r="G228" s="225"/>
      <c r="H228" s="225"/>
      <c r="I228" s="226"/>
      <c r="J228" s="226"/>
      <c r="K228" s="226"/>
      <c r="L228" s="226"/>
      <c r="M228" s="227"/>
      <c r="N228" s="227"/>
      <c r="O228" s="227"/>
      <c r="P228" s="227"/>
      <c r="Q228" s="227"/>
      <c r="R228" s="228"/>
      <c r="S228" s="228"/>
      <c r="T228" s="228"/>
      <c r="U228" s="228"/>
      <c r="V228" s="229"/>
      <c r="W228" s="230"/>
      <c r="X228" s="230"/>
      <c r="Y228" s="230"/>
      <c r="Z228" s="231"/>
      <c r="AA228" s="12"/>
      <c r="AB228" s="12"/>
      <c r="AC228" s="12"/>
      <c r="AD228" s="16"/>
      <c r="AE228" s="16"/>
    </row>
    <row r="229">
      <c r="A229" s="16"/>
      <c r="B229" s="4"/>
      <c r="C229" s="5"/>
      <c r="D229" s="4"/>
      <c r="E229" s="225"/>
      <c r="F229" s="225"/>
      <c r="G229" s="225"/>
      <c r="H229" s="225"/>
      <c r="I229" s="226"/>
      <c r="J229" s="226"/>
      <c r="K229" s="226"/>
      <c r="L229" s="226"/>
      <c r="M229" s="227"/>
      <c r="N229" s="227"/>
      <c r="O229" s="227"/>
      <c r="P229" s="227"/>
      <c r="Q229" s="227"/>
      <c r="R229" s="228"/>
      <c r="S229" s="228"/>
      <c r="T229" s="228"/>
      <c r="U229" s="228"/>
      <c r="V229" s="229"/>
      <c r="W229" s="230"/>
      <c r="X229" s="230"/>
      <c r="Y229" s="230"/>
      <c r="Z229" s="231"/>
      <c r="AA229" s="12"/>
      <c r="AB229" s="12"/>
      <c r="AC229" s="12"/>
      <c r="AD229" s="16"/>
      <c r="AE229" s="16"/>
    </row>
    <row r="230">
      <c r="A230" s="16"/>
      <c r="B230" s="4"/>
      <c r="C230" s="5"/>
      <c r="D230" s="4"/>
      <c r="E230" s="225"/>
      <c r="F230" s="225"/>
      <c r="G230" s="225"/>
      <c r="H230" s="225"/>
      <c r="I230" s="226"/>
      <c r="J230" s="226"/>
      <c r="K230" s="226"/>
      <c r="L230" s="226"/>
      <c r="M230" s="227"/>
      <c r="N230" s="227"/>
      <c r="O230" s="227"/>
      <c r="P230" s="227"/>
      <c r="Q230" s="227"/>
      <c r="R230" s="228"/>
      <c r="S230" s="228"/>
      <c r="T230" s="228"/>
      <c r="U230" s="228"/>
      <c r="V230" s="229"/>
      <c r="W230" s="230"/>
      <c r="X230" s="230"/>
      <c r="Y230" s="230"/>
      <c r="Z230" s="231"/>
      <c r="AA230" s="12"/>
      <c r="AB230" s="12"/>
      <c r="AC230" s="12"/>
      <c r="AD230" s="16"/>
      <c r="AE230" s="16"/>
    </row>
    <row r="231">
      <c r="A231" s="16"/>
      <c r="B231" s="4"/>
      <c r="C231" s="5"/>
      <c r="D231" s="4"/>
      <c r="E231" s="225"/>
      <c r="F231" s="225"/>
      <c r="G231" s="225"/>
      <c r="H231" s="225"/>
      <c r="I231" s="226"/>
      <c r="J231" s="226"/>
      <c r="K231" s="226"/>
      <c r="L231" s="226"/>
      <c r="M231" s="227"/>
      <c r="N231" s="227"/>
      <c r="O231" s="227"/>
      <c r="P231" s="227"/>
      <c r="Q231" s="227"/>
      <c r="R231" s="228"/>
      <c r="S231" s="228"/>
      <c r="T231" s="228"/>
      <c r="U231" s="228"/>
      <c r="V231" s="229"/>
      <c r="W231" s="230"/>
      <c r="X231" s="230"/>
      <c r="Y231" s="230"/>
      <c r="Z231" s="231"/>
      <c r="AA231" s="12"/>
      <c r="AB231" s="12"/>
      <c r="AC231" s="12"/>
      <c r="AD231" s="16"/>
      <c r="AE231" s="16"/>
    </row>
    <row r="232">
      <c r="A232" s="16"/>
      <c r="B232" s="4"/>
      <c r="C232" s="5"/>
      <c r="D232" s="4"/>
      <c r="E232" s="225"/>
      <c r="F232" s="225"/>
      <c r="G232" s="225"/>
      <c r="H232" s="225"/>
      <c r="I232" s="226"/>
      <c r="J232" s="226"/>
      <c r="K232" s="226"/>
      <c r="L232" s="226"/>
      <c r="M232" s="227"/>
      <c r="N232" s="227"/>
      <c r="O232" s="227"/>
      <c r="P232" s="227"/>
      <c r="Q232" s="227"/>
      <c r="R232" s="228"/>
      <c r="S232" s="228"/>
      <c r="T232" s="228"/>
      <c r="U232" s="228"/>
      <c r="V232" s="229"/>
      <c r="W232" s="230"/>
      <c r="X232" s="230"/>
      <c r="Y232" s="230"/>
      <c r="Z232" s="231"/>
      <c r="AA232" s="12"/>
      <c r="AB232" s="12"/>
      <c r="AC232" s="12"/>
      <c r="AD232" s="16"/>
      <c r="AE232" s="16"/>
    </row>
    <row r="233">
      <c r="A233" s="16"/>
      <c r="B233" s="4"/>
      <c r="C233" s="5"/>
      <c r="D233" s="4"/>
      <c r="E233" s="225"/>
      <c r="F233" s="225"/>
      <c r="G233" s="225"/>
      <c r="H233" s="225"/>
      <c r="I233" s="226"/>
      <c r="J233" s="226"/>
      <c r="K233" s="226"/>
      <c r="L233" s="226"/>
      <c r="M233" s="227"/>
      <c r="N233" s="227"/>
      <c r="O233" s="227"/>
      <c r="P233" s="227"/>
      <c r="Q233" s="227"/>
      <c r="R233" s="228"/>
      <c r="S233" s="228"/>
      <c r="T233" s="228"/>
      <c r="U233" s="228"/>
      <c r="V233" s="229"/>
      <c r="W233" s="230"/>
      <c r="X233" s="230"/>
      <c r="Y233" s="230"/>
      <c r="Z233" s="231"/>
      <c r="AA233" s="12"/>
      <c r="AB233" s="12"/>
      <c r="AC233" s="12"/>
      <c r="AD233" s="16"/>
      <c r="AE233" s="16"/>
    </row>
    <row r="234">
      <c r="A234" s="16"/>
      <c r="B234" s="4"/>
      <c r="C234" s="5"/>
      <c r="D234" s="4"/>
      <c r="E234" s="225"/>
      <c r="F234" s="225"/>
      <c r="G234" s="225"/>
      <c r="H234" s="225"/>
      <c r="I234" s="226"/>
      <c r="J234" s="226"/>
      <c r="K234" s="226"/>
      <c r="L234" s="226"/>
      <c r="M234" s="227"/>
      <c r="N234" s="227"/>
      <c r="O234" s="227"/>
      <c r="P234" s="227"/>
      <c r="Q234" s="227"/>
      <c r="R234" s="228"/>
      <c r="S234" s="228"/>
      <c r="T234" s="228"/>
      <c r="U234" s="228"/>
      <c r="V234" s="229"/>
      <c r="W234" s="230"/>
      <c r="X234" s="230"/>
      <c r="Y234" s="230"/>
      <c r="Z234" s="231"/>
      <c r="AA234" s="12"/>
      <c r="AB234" s="12"/>
      <c r="AC234" s="12"/>
      <c r="AD234" s="16"/>
      <c r="AE234" s="16"/>
    </row>
    <row r="235">
      <c r="A235" s="16"/>
      <c r="B235" s="4"/>
      <c r="C235" s="5"/>
      <c r="D235" s="4"/>
      <c r="E235" s="225"/>
      <c r="F235" s="225"/>
      <c r="G235" s="225"/>
      <c r="H235" s="225"/>
      <c r="I235" s="226"/>
      <c r="J235" s="226"/>
      <c r="K235" s="226"/>
      <c r="L235" s="226"/>
      <c r="M235" s="227"/>
      <c r="N235" s="227"/>
      <c r="O235" s="227"/>
      <c r="P235" s="227"/>
      <c r="Q235" s="227"/>
      <c r="R235" s="228"/>
      <c r="S235" s="228"/>
      <c r="T235" s="228"/>
      <c r="U235" s="228"/>
      <c r="V235" s="229"/>
      <c r="W235" s="230"/>
      <c r="X235" s="230"/>
      <c r="Y235" s="230"/>
      <c r="Z235" s="231"/>
      <c r="AA235" s="12"/>
      <c r="AB235" s="12"/>
      <c r="AC235" s="12"/>
      <c r="AD235" s="16"/>
      <c r="AE235" s="16"/>
    </row>
    <row r="236">
      <c r="A236" s="16"/>
      <c r="B236" s="4"/>
      <c r="C236" s="5"/>
      <c r="D236" s="4"/>
      <c r="E236" s="225"/>
      <c r="F236" s="225"/>
      <c r="G236" s="225"/>
      <c r="H236" s="225"/>
      <c r="I236" s="226"/>
      <c r="J236" s="226"/>
      <c r="K236" s="226"/>
      <c r="L236" s="226"/>
      <c r="M236" s="227"/>
      <c r="N236" s="227"/>
      <c r="O236" s="227"/>
      <c r="P236" s="227"/>
      <c r="Q236" s="227"/>
      <c r="R236" s="228"/>
      <c r="S236" s="228"/>
      <c r="T236" s="228"/>
      <c r="U236" s="228"/>
      <c r="V236" s="229"/>
      <c r="W236" s="230"/>
      <c r="X236" s="230"/>
      <c r="Y236" s="230"/>
      <c r="Z236" s="231"/>
      <c r="AA236" s="12"/>
      <c r="AB236" s="12"/>
      <c r="AC236" s="12"/>
      <c r="AD236" s="16"/>
      <c r="AE236" s="16"/>
    </row>
    <row r="237">
      <c r="A237" s="16"/>
      <c r="B237" s="4"/>
      <c r="C237" s="5"/>
      <c r="D237" s="4"/>
      <c r="E237" s="225"/>
      <c r="F237" s="225"/>
      <c r="G237" s="225"/>
      <c r="H237" s="225"/>
      <c r="I237" s="226"/>
      <c r="J237" s="226"/>
      <c r="K237" s="226"/>
      <c r="L237" s="226"/>
      <c r="M237" s="227"/>
      <c r="N237" s="227"/>
      <c r="O237" s="227"/>
      <c r="P237" s="227"/>
      <c r="Q237" s="227"/>
      <c r="R237" s="228"/>
      <c r="S237" s="228"/>
      <c r="T237" s="228"/>
      <c r="U237" s="228"/>
      <c r="V237" s="229"/>
      <c r="W237" s="230"/>
      <c r="X237" s="230"/>
      <c r="Y237" s="230"/>
      <c r="Z237" s="231"/>
      <c r="AA237" s="12"/>
      <c r="AB237" s="12"/>
      <c r="AC237" s="12"/>
      <c r="AD237" s="16"/>
      <c r="AE237" s="16"/>
    </row>
    <row r="238">
      <c r="A238" s="16"/>
      <c r="B238" s="4"/>
      <c r="C238" s="5"/>
      <c r="D238" s="4"/>
      <c r="E238" s="225"/>
      <c r="F238" s="225"/>
      <c r="G238" s="225"/>
      <c r="H238" s="225"/>
      <c r="I238" s="226"/>
      <c r="J238" s="226"/>
      <c r="K238" s="226"/>
      <c r="L238" s="226"/>
      <c r="M238" s="227"/>
      <c r="N238" s="227"/>
      <c r="O238" s="227"/>
      <c r="P238" s="227"/>
      <c r="Q238" s="227"/>
      <c r="R238" s="228"/>
      <c r="S238" s="228"/>
      <c r="T238" s="228"/>
      <c r="U238" s="228"/>
      <c r="V238" s="229"/>
      <c r="W238" s="230"/>
      <c r="X238" s="230"/>
      <c r="Y238" s="230"/>
      <c r="Z238" s="231"/>
      <c r="AA238" s="12"/>
      <c r="AB238" s="12"/>
      <c r="AC238" s="12"/>
      <c r="AD238" s="16"/>
      <c r="AE238" s="16"/>
    </row>
    <row r="239">
      <c r="A239" s="16"/>
      <c r="B239" s="4"/>
      <c r="C239" s="5"/>
      <c r="D239" s="4"/>
      <c r="E239" s="225"/>
      <c r="F239" s="225"/>
      <c r="G239" s="225"/>
      <c r="H239" s="225"/>
      <c r="I239" s="226"/>
      <c r="J239" s="226"/>
      <c r="K239" s="226"/>
      <c r="L239" s="226"/>
      <c r="M239" s="227"/>
      <c r="N239" s="227"/>
      <c r="O239" s="227"/>
      <c r="P239" s="227"/>
      <c r="Q239" s="227"/>
      <c r="R239" s="228"/>
      <c r="S239" s="228"/>
      <c r="T239" s="228"/>
      <c r="U239" s="228"/>
      <c r="V239" s="229"/>
      <c r="W239" s="230"/>
      <c r="X239" s="230"/>
      <c r="Y239" s="230"/>
      <c r="Z239" s="231"/>
      <c r="AA239" s="12"/>
      <c r="AB239" s="12"/>
      <c r="AC239" s="12"/>
      <c r="AD239" s="16"/>
      <c r="AE239" s="16"/>
    </row>
    <row r="240">
      <c r="A240" s="16"/>
      <c r="B240" s="4"/>
      <c r="C240" s="5"/>
      <c r="D240" s="4"/>
      <c r="E240" s="225"/>
      <c r="F240" s="225"/>
      <c r="G240" s="225"/>
      <c r="H240" s="225"/>
      <c r="I240" s="226"/>
      <c r="J240" s="226"/>
      <c r="K240" s="226"/>
      <c r="L240" s="226"/>
      <c r="M240" s="227"/>
      <c r="N240" s="227"/>
      <c r="O240" s="227"/>
      <c r="P240" s="227"/>
      <c r="Q240" s="227"/>
      <c r="R240" s="228"/>
      <c r="S240" s="228"/>
      <c r="T240" s="228"/>
      <c r="U240" s="228"/>
      <c r="V240" s="229"/>
      <c r="W240" s="230"/>
      <c r="X240" s="230"/>
      <c r="Y240" s="230"/>
      <c r="Z240" s="231"/>
      <c r="AA240" s="12"/>
      <c r="AB240" s="12"/>
      <c r="AC240" s="12"/>
      <c r="AD240" s="16"/>
      <c r="AE240" s="16"/>
    </row>
    <row r="241">
      <c r="A241" s="16"/>
      <c r="B241" s="4"/>
      <c r="C241" s="5"/>
      <c r="D241" s="4"/>
      <c r="E241" s="225"/>
      <c r="F241" s="225"/>
      <c r="G241" s="225"/>
      <c r="H241" s="225"/>
      <c r="I241" s="226"/>
      <c r="J241" s="226"/>
      <c r="K241" s="226"/>
      <c r="L241" s="226"/>
      <c r="M241" s="227"/>
      <c r="N241" s="227"/>
      <c r="O241" s="227"/>
      <c r="P241" s="227"/>
      <c r="Q241" s="227"/>
      <c r="R241" s="228"/>
      <c r="S241" s="228"/>
      <c r="T241" s="228"/>
      <c r="U241" s="228"/>
      <c r="V241" s="229"/>
      <c r="W241" s="230"/>
      <c r="X241" s="230"/>
      <c r="Y241" s="230"/>
      <c r="Z241" s="231"/>
      <c r="AA241" s="12"/>
      <c r="AB241" s="12"/>
      <c r="AC241" s="12"/>
      <c r="AD241" s="16"/>
      <c r="AE241" s="16"/>
    </row>
    <row r="242">
      <c r="A242" s="16"/>
      <c r="B242" s="4"/>
      <c r="C242" s="5"/>
      <c r="D242" s="4"/>
      <c r="E242" s="225"/>
      <c r="F242" s="225"/>
      <c r="G242" s="225"/>
      <c r="H242" s="225"/>
      <c r="I242" s="226"/>
      <c r="J242" s="226"/>
      <c r="K242" s="226"/>
      <c r="L242" s="226"/>
      <c r="M242" s="227"/>
      <c r="N242" s="227"/>
      <c r="O242" s="227"/>
      <c r="P242" s="227"/>
      <c r="Q242" s="227"/>
      <c r="R242" s="228"/>
      <c r="S242" s="228"/>
      <c r="T242" s="228"/>
      <c r="U242" s="228"/>
      <c r="V242" s="229"/>
      <c r="W242" s="230"/>
      <c r="X242" s="230"/>
      <c r="Y242" s="230"/>
      <c r="Z242" s="231"/>
      <c r="AA242" s="12"/>
      <c r="AB242" s="12"/>
      <c r="AC242" s="12"/>
      <c r="AD242" s="16"/>
      <c r="AE242" s="16"/>
    </row>
    <row r="243">
      <c r="A243" s="16"/>
      <c r="B243" s="4"/>
      <c r="C243" s="5"/>
      <c r="D243" s="4"/>
      <c r="E243" s="225"/>
      <c r="F243" s="225"/>
      <c r="G243" s="225"/>
      <c r="H243" s="225"/>
      <c r="I243" s="226"/>
      <c r="J243" s="226"/>
      <c r="K243" s="226"/>
      <c r="L243" s="226"/>
      <c r="M243" s="227"/>
      <c r="N243" s="227"/>
      <c r="O243" s="227"/>
      <c r="P243" s="227"/>
      <c r="Q243" s="227"/>
      <c r="R243" s="228"/>
      <c r="S243" s="228"/>
      <c r="T243" s="228"/>
      <c r="U243" s="228"/>
      <c r="V243" s="229"/>
      <c r="W243" s="230"/>
      <c r="X243" s="230"/>
      <c r="Y243" s="230"/>
      <c r="Z243" s="231"/>
      <c r="AA243" s="12"/>
      <c r="AB243" s="12"/>
      <c r="AC243" s="12"/>
      <c r="AD243" s="16"/>
      <c r="AE243" s="16"/>
    </row>
    <row r="244">
      <c r="A244" s="16"/>
      <c r="B244" s="4"/>
      <c r="C244" s="5"/>
      <c r="D244" s="4"/>
      <c r="E244" s="225"/>
      <c r="F244" s="225"/>
      <c r="G244" s="225"/>
      <c r="H244" s="225"/>
      <c r="I244" s="226"/>
      <c r="J244" s="226"/>
      <c r="K244" s="226"/>
      <c r="L244" s="226"/>
      <c r="M244" s="227"/>
      <c r="N244" s="227"/>
      <c r="O244" s="227"/>
      <c r="P244" s="227"/>
      <c r="Q244" s="227"/>
      <c r="R244" s="228"/>
      <c r="S244" s="228"/>
      <c r="T244" s="228"/>
      <c r="U244" s="228"/>
      <c r="V244" s="229"/>
      <c r="W244" s="230"/>
      <c r="X244" s="230"/>
      <c r="Y244" s="230"/>
      <c r="Z244" s="231"/>
      <c r="AA244" s="12"/>
      <c r="AB244" s="12"/>
      <c r="AC244" s="12"/>
      <c r="AD244" s="16"/>
      <c r="AE244" s="16"/>
    </row>
    <row r="245">
      <c r="A245" s="16"/>
      <c r="B245" s="4"/>
      <c r="C245" s="5"/>
      <c r="D245" s="4"/>
      <c r="E245" s="225"/>
      <c r="F245" s="225"/>
      <c r="G245" s="225"/>
      <c r="H245" s="225"/>
      <c r="I245" s="226"/>
      <c r="J245" s="226"/>
      <c r="K245" s="226"/>
      <c r="L245" s="226"/>
      <c r="M245" s="227"/>
      <c r="N245" s="227"/>
      <c r="O245" s="227"/>
      <c r="P245" s="227"/>
      <c r="Q245" s="227"/>
      <c r="R245" s="228"/>
      <c r="S245" s="228"/>
      <c r="T245" s="228"/>
      <c r="U245" s="228"/>
      <c r="V245" s="229"/>
      <c r="W245" s="230"/>
      <c r="X245" s="230"/>
      <c r="Y245" s="230"/>
      <c r="Z245" s="231"/>
      <c r="AA245" s="12"/>
      <c r="AB245" s="12"/>
      <c r="AC245" s="12"/>
      <c r="AD245" s="16"/>
      <c r="AE245" s="16"/>
    </row>
    <row r="246">
      <c r="A246" s="16"/>
      <c r="B246" s="4"/>
      <c r="C246" s="5"/>
      <c r="D246" s="4"/>
      <c r="E246" s="225"/>
      <c r="F246" s="225"/>
      <c r="G246" s="225"/>
      <c r="H246" s="225"/>
      <c r="I246" s="226"/>
      <c r="J246" s="226"/>
      <c r="K246" s="226"/>
      <c r="L246" s="226"/>
      <c r="M246" s="227"/>
      <c r="N246" s="227"/>
      <c r="O246" s="227"/>
      <c r="P246" s="227"/>
      <c r="Q246" s="227"/>
      <c r="R246" s="228"/>
      <c r="S246" s="228"/>
      <c r="T246" s="228"/>
      <c r="U246" s="228"/>
      <c r="V246" s="229"/>
      <c r="W246" s="230"/>
      <c r="X246" s="230"/>
      <c r="Y246" s="230"/>
      <c r="Z246" s="231"/>
      <c r="AA246" s="12"/>
      <c r="AB246" s="12"/>
      <c r="AC246" s="12"/>
      <c r="AD246" s="16"/>
      <c r="AE246" s="16"/>
    </row>
    <row r="247">
      <c r="A247" s="16"/>
      <c r="B247" s="4"/>
      <c r="C247" s="5"/>
      <c r="D247" s="4"/>
      <c r="E247" s="225"/>
      <c r="F247" s="225"/>
      <c r="G247" s="225"/>
      <c r="H247" s="225"/>
      <c r="I247" s="226"/>
      <c r="J247" s="226"/>
      <c r="K247" s="226"/>
      <c r="L247" s="226"/>
      <c r="M247" s="227"/>
      <c r="N247" s="227"/>
      <c r="O247" s="227"/>
      <c r="P247" s="227"/>
      <c r="Q247" s="227"/>
      <c r="R247" s="228"/>
      <c r="S247" s="228"/>
      <c r="T247" s="228"/>
      <c r="U247" s="228"/>
      <c r="V247" s="229"/>
      <c r="W247" s="230"/>
      <c r="X247" s="230"/>
      <c r="Y247" s="230"/>
      <c r="Z247" s="231"/>
      <c r="AA247" s="12"/>
      <c r="AB247" s="12"/>
      <c r="AC247" s="12"/>
      <c r="AD247" s="16"/>
      <c r="AE247" s="16"/>
    </row>
    <row r="248">
      <c r="A248" s="16"/>
      <c r="B248" s="4"/>
      <c r="C248" s="5"/>
      <c r="D248" s="4"/>
      <c r="E248" s="225"/>
      <c r="F248" s="225"/>
      <c r="G248" s="225"/>
      <c r="H248" s="225"/>
      <c r="I248" s="226"/>
      <c r="J248" s="226"/>
      <c r="K248" s="226"/>
      <c r="L248" s="226"/>
      <c r="M248" s="227"/>
      <c r="N248" s="227"/>
      <c r="O248" s="227"/>
      <c r="P248" s="227"/>
      <c r="Q248" s="227"/>
      <c r="R248" s="228"/>
      <c r="S248" s="228"/>
      <c r="T248" s="228"/>
      <c r="U248" s="228"/>
      <c r="V248" s="229"/>
      <c r="W248" s="230"/>
      <c r="X248" s="230"/>
      <c r="Y248" s="230"/>
      <c r="Z248" s="231"/>
      <c r="AA248" s="12"/>
      <c r="AB248" s="12"/>
      <c r="AC248" s="12"/>
      <c r="AD248" s="16"/>
      <c r="AE248" s="16"/>
    </row>
    <row r="249">
      <c r="A249" s="16"/>
      <c r="B249" s="4"/>
      <c r="C249" s="5"/>
      <c r="D249" s="4"/>
      <c r="E249" s="225"/>
      <c r="F249" s="225"/>
      <c r="G249" s="225"/>
      <c r="H249" s="225"/>
      <c r="I249" s="226"/>
      <c r="J249" s="226"/>
      <c r="K249" s="226"/>
      <c r="L249" s="226"/>
      <c r="M249" s="227"/>
      <c r="N249" s="227"/>
      <c r="O249" s="227"/>
      <c r="P249" s="227"/>
      <c r="Q249" s="227"/>
      <c r="R249" s="228"/>
      <c r="S249" s="228"/>
      <c r="T249" s="228"/>
      <c r="U249" s="228"/>
      <c r="V249" s="229"/>
      <c r="W249" s="230"/>
      <c r="X249" s="230"/>
      <c r="Y249" s="230"/>
      <c r="Z249" s="231"/>
      <c r="AA249" s="12"/>
      <c r="AB249" s="12"/>
      <c r="AC249" s="12"/>
      <c r="AD249" s="16"/>
      <c r="AE249" s="16"/>
    </row>
    <row r="250">
      <c r="A250" s="16"/>
      <c r="B250" s="4"/>
      <c r="C250" s="5"/>
      <c r="D250" s="4"/>
      <c r="E250" s="225"/>
      <c r="F250" s="225"/>
      <c r="G250" s="225"/>
      <c r="H250" s="225"/>
      <c r="I250" s="226"/>
      <c r="J250" s="226"/>
      <c r="K250" s="226"/>
      <c r="L250" s="226"/>
      <c r="M250" s="227"/>
      <c r="N250" s="227"/>
      <c r="O250" s="227"/>
      <c r="P250" s="227"/>
      <c r="Q250" s="227"/>
      <c r="R250" s="228"/>
      <c r="S250" s="228"/>
      <c r="T250" s="228"/>
      <c r="U250" s="228"/>
      <c r="V250" s="229"/>
      <c r="W250" s="230"/>
      <c r="X250" s="230"/>
      <c r="Y250" s="230"/>
      <c r="Z250" s="231"/>
      <c r="AA250" s="12"/>
      <c r="AB250" s="12"/>
      <c r="AC250" s="12"/>
      <c r="AD250" s="16"/>
      <c r="AE250" s="16"/>
    </row>
    <row r="251">
      <c r="A251" s="16"/>
      <c r="B251" s="4"/>
      <c r="C251" s="5"/>
      <c r="D251" s="4"/>
      <c r="E251" s="225"/>
      <c r="F251" s="225"/>
      <c r="G251" s="225"/>
      <c r="H251" s="225"/>
      <c r="I251" s="226"/>
      <c r="J251" s="226"/>
      <c r="K251" s="226"/>
      <c r="L251" s="226"/>
      <c r="M251" s="227"/>
      <c r="N251" s="227"/>
      <c r="O251" s="227"/>
      <c r="P251" s="227"/>
      <c r="Q251" s="227"/>
      <c r="R251" s="228"/>
      <c r="S251" s="228"/>
      <c r="T251" s="228"/>
      <c r="U251" s="228"/>
      <c r="V251" s="229"/>
      <c r="W251" s="230"/>
      <c r="X251" s="230"/>
      <c r="Y251" s="230"/>
      <c r="Z251" s="231"/>
      <c r="AA251" s="12"/>
      <c r="AB251" s="12"/>
      <c r="AC251" s="12"/>
      <c r="AD251" s="16"/>
      <c r="AE251" s="16"/>
    </row>
    <row r="252">
      <c r="A252" s="16"/>
      <c r="B252" s="4"/>
      <c r="C252" s="5"/>
      <c r="D252" s="4"/>
      <c r="E252" s="225"/>
      <c r="F252" s="225"/>
      <c r="G252" s="225"/>
      <c r="H252" s="225"/>
      <c r="I252" s="226"/>
      <c r="J252" s="226"/>
      <c r="K252" s="226"/>
      <c r="L252" s="226"/>
      <c r="M252" s="227"/>
      <c r="N252" s="227"/>
      <c r="O252" s="227"/>
      <c r="P252" s="227"/>
      <c r="Q252" s="227"/>
      <c r="R252" s="228"/>
      <c r="S252" s="228"/>
      <c r="T252" s="228"/>
      <c r="U252" s="228"/>
      <c r="V252" s="229"/>
      <c r="W252" s="230"/>
      <c r="X252" s="230"/>
      <c r="Y252" s="230"/>
      <c r="Z252" s="231"/>
      <c r="AA252" s="12"/>
      <c r="AB252" s="12"/>
      <c r="AC252" s="12"/>
      <c r="AD252" s="16"/>
      <c r="AE252" s="16"/>
    </row>
    <row r="253">
      <c r="A253" s="16"/>
      <c r="B253" s="4"/>
      <c r="C253" s="5"/>
      <c r="D253" s="4"/>
      <c r="E253" s="225"/>
      <c r="F253" s="225"/>
      <c r="G253" s="225"/>
      <c r="H253" s="225"/>
      <c r="I253" s="226"/>
      <c r="J253" s="226"/>
      <c r="K253" s="226"/>
      <c r="L253" s="226"/>
      <c r="M253" s="227"/>
      <c r="N253" s="227"/>
      <c r="O253" s="227"/>
      <c r="P253" s="227"/>
      <c r="Q253" s="227"/>
      <c r="R253" s="228"/>
      <c r="S253" s="228"/>
      <c r="T253" s="228"/>
      <c r="U253" s="228"/>
      <c r="V253" s="229"/>
      <c r="W253" s="230"/>
      <c r="X253" s="230"/>
      <c r="Y253" s="230"/>
      <c r="Z253" s="231"/>
      <c r="AA253" s="12"/>
      <c r="AB253" s="12"/>
      <c r="AC253" s="12"/>
      <c r="AD253" s="16"/>
      <c r="AE253" s="16"/>
    </row>
    <row r="254">
      <c r="A254" s="16"/>
      <c r="B254" s="4"/>
      <c r="C254" s="5"/>
      <c r="D254" s="4"/>
      <c r="E254" s="225"/>
      <c r="F254" s="225"/>
      <c r="G254" s="225"/>
      <c r="H254" s="225"/>
      <c r="I254" s="226"/>
      <c r="J254" s="226"/>
      <c r="K254" s="226"/>
      <c r="L254" s="226"/>
      <c r="M254" s="227"/>
      <c r="N254" s="227"/>
      <c r="O254" s="227"/>
      <c r="P254" s="227"/>
      <c r="Q254" s="227"/>
      <c r="R254" s="228"/>
      <c r="S254" s="228"/>
      <c r="T254" s="228"/>
      <c r="U254" s="228"/>
      <c r="V254" s="229"/>
      <c r="W254" s="230"/>
      <c r="X254" s="230"/>
      <c r="Y254" s="230"/>
      <c r="Z254" s="231"/>
      <c r="AA254" s="12"/>
      <c r="AB254" s="12"/>
      <c r="AC254" s="12"/>
      <c r="AD254" s="16"/>
      <c r="AE254" s="16"/>
    </row>
    <row r="255">
      <c r="A255" s="16"/>
      <c r="B255" s="4"/>
      <c r="C255" s="5"/>
      <c r="D255" s="4"/>
      <c r="E255" s="225"/>
      <c r="F255" s="225"/>
      <c r="G255" s="225"/>
      <c r="H255" s="225"/>
      <c r="I255" s="226"/>
      <c r="J255" s="226"/>
      <c r="K255" s="226"/>
      <c r="L255" s="226"/>
      <c r="M255" s="227"/>
      <c r="N255" s="227"/>
      <c r="O255" s="227"/>
      <c r="P255" s="227"/>
      <c r="Q255" s="227"/>
      <c r="R255" s="228"/>
      <c r="S255" s="228"/>
      <c r="T255" s="228"/>
      <c r="U255" s="228"/>
      <c r="V255" s="229"/>
      <c r="W255" s="230"/>
      <c r="X255" s="230"/>
      <c r="Y255" s="230"/>
      <c r="Z255" s="231"/>
      <c r="AA255" s="12"/>
      <c r="AB255" s="12"/>
      <c r="AC255" s="12"/>
      <c r="AD255" s="16"/>
      <c r="AE255" s="16"/>
    </row>
    <row r="256">
      <c r="A256" s="16"/>
      <c r="B256" s="4"/>
      <c r="C256" s="5"/>
      <c r="D256" s="4"/>
      <c r="E256" s="225"/>
      <c r="F256" s="225"/>
      <c r="G256" s="225"/>
      <c r="H256" s="225"/>
      <c r="I256" s="226"/>
      <c r="J256" s="226"/>
      <c r="K256" s="226"/>
      <c r="L256" s="226"/>
      <c r="M256" s="227"/>
      <c r="N256" s="227"/>
      <c r="O256" s="227"/>
      <c r="P256" s="227"/>
      <c r="Q256" s="227"/>
      <c r="R256" s="228"/>
      <c r="S256" s="228"/>
      <c r="T256" s="228"/>
      <c r="U256" s="228"/>
      <c r="V256" s="229"/>
      <c r="W256" s="230"/>
      <c r="X256" s="230"/>
      <c r="Y256" s="230"/>
      <c r="Z256" s="231"/>
      <c r="AA256" s="12"/>
      <c r="AB256" s="12"/>
      <c r="AC256" s="12"/>
      <c r="AD256" s="16"/>
      <c r="AE256" s="16"/>
    </row>
    <row r="257">
      <c r="A257" s="16"/>
      <c r="B257" s="4"/>
      <c r="C257" s="5"/>
      <c r="D257" s="4"/>
      <c r="E257" s="225"/>
      <c r="F257" s="225"/>
      <c r="G257" s="225"/>
      <c r="H257" s="225"/>
      <c r="I257" s="226"/>
      <c r="J257" s="226"/>
      <c r="K257" s="226"/>
      <c r="L257" s="226"/>
      <c r="M257" s="227"/>
      <c r="N257" s="227"/>
      <c r="O257" s="227"/>
      <c r="P257" s="227"/>
      <c r="Q257" s="227"/>
      <c r="R257" s="228"/>
      <c r="S257" s="228"/>
      <c r="T257" s="228"/>
      <c r="U257" s="228"/>
      <c r="V257" s="229"/>
      <c r="W257" s="230"/>
      <c r="X257" s="230"/>
      <c r="Y257" s="230"/>
      <c r="Z257" s="231"/>
      <c r="AA257" s="12"/>
      <c r="AB257" s="12"/>
      <c r="AC257" s="12"/>
      <c r="AD257" s="16"/>
      <c r="AE257" s="16"/>
    </row>
    <row r="258">
      <c r="A258" s="16"/>
      <c r="B258" s="4"/>
      <c r="C258" s="5"/>
      <c r="D258" s="4"/>
      <c r="E258" s="225"/>
      <c r="F258" s="225"/>
      <c r="G258" s="225"/>
      <c r="H258" s="225"/>
      <c r="I258" s="226"/>
      <c r="J258" s="226"/>
      <c r="K258" s="226"/>
      <c r="L258" s="226"/>
      <c r="M258" s="227"/>
      <c r="N258" s="227"/>
      <c r="O258" s="227"/>
      <c r="P258" s="227"/>
      <c r="Q258" s="227"/>
      <c r="R258" s="228"/>
      <c r="S258" s="228"/>
      <c r="T258" s="228"/>
      <c r="U258" s="228"/>
      <c r="V258" s="229"/>
      <c r="W258" s="230"/>
      <c r="X258" s="230"/>
      <c r="Y258" s="230"/>
      <c r="Z258" s="231"/>
      <c r="AA258" s="12"/>
      <c r="AB258" s="12"/>
      <c r="AC258" s="12"/>
      <c r="AD258" s="16"/>
      <c r="AE258" s="16"/>
    </row>
    <row r="259">
      <c r="A259" s="16"/>
      <c r="B259" s="4"/>
      <c r="C259" s="5"/>
      <c r="D259" s="4"/>
      <c r="E259" s="225"/>
      <c r="F259" s="225"/>
      <c r="G259" s="225"/>
      <c r="H259" s="225"/>
      <c r="I259" s="226"/>
      <c r="J259" s="226"/>
      <c r="K259" s="226"/>
      <c r="L259" s="226"/>
      <c r="M259" s="227"/>
      <c r="N259" s="227"/>
      <c r="O259" s="227"/>
      <c r="P259" s="227"/>
      <c r="Q259" s="227"/>
      <c r="R259" s="228"/>
      <c r="S259" s="228"/>
      <c r="T259" s="228"/>
      <c r="U259" s="228"/>
      <c r="V259" s="229"/>
      <c r="W259" s="230"/>
      <c r="X259" s="230"/>
      <c r="Y259" s="230"/>
      <c r="Z259" s="231"/>
      <c r="AA259" s="12"/>
      <c r="AB259" s="12"/>
      <c r="AC259" s="12"/>
      <c r="AD259" s="16"/>
      <c r="AE259" s="16"/>
    </row>
    <row r="260">
      <c r="A260" s="16"/>
      <c r="B260" s="4"/>
      <c r="C260" s="5"/>
      <c r="D260" s="4"/>
      <c r="E260" s="225"/>
      <c r="F260" s="225"/>
      <c r="G260" s="225"/>
      <c r="H260" s="225"/>
      <c r="I260" s="226"/>
      <c r="J260" s="226"/>
      <c r="K260" s="226"/>
      <c r="L260" s="226"/>
      <c r="M260" s="227"/>
      <c r="N260" s="227"/>
      <c r="O260" s="227"/>
      <c r="P260" s="227"/>
      <c r="Q260" s="227"/>
      <c r="R260" s="228"/>
      <c r="S260" s="228"/>
      <c r="T260" s="228"/>
      <c r="U260" s="228"/>
      <c r="V260" s="229"/>
      <c r="W260" s="230"/>
      <c r="X260" s="230"/>
      <c r="Y260" s="230"/>
      <c r="Z260" s="231"/>
      <c r="AA260" s="12"/>
      <c r="AB260" s="12"/>
      <c r="AC260" s="12"/>
      <c r="AD260" s="16"/>
      <c r="AE260" s="16"/>
    </row>
    <row r="261">
      <c r="A261" s="16"/>
      <c r="B261" s="4"/>
      <c r="C261" s="5"/>
      <c r="D261" s="4"/>
      <c r="E261" s="225"/>
      <c r="F261" s="225"/>
      <c r="G261" s="225"/>
      <c r="H261" s="225"/>
      <c r="I261" s="226"/>
      <c r="J261" s="226"/>
      <c r="K261" s="226"/>
      <c r="L261" s="226"/>
      <c r="M261" s="227"/>
      <c r="N261" s="227"/>
      <c r="O261" s="227"/>
      <c r="P261" s="227"/>
      <c r="Q261" s="227"/>
      <c r="R261" s="228"/>
      <c r="S261" s="228"/>
      <c r="T261" s="228"/>
      <c r="U261" s="228"/>
      <c r="V261" s="229"/>
      <c r="W261" s="230"/>
      <c r="X261" s="230"/>
      <c r="Y261" s="230"/>
      <c r="Z261" s="231"/>
      <c r="AA261" s="12"/>
      <c r="AB261" s="12"/>
      <c r="AC261" s="12"/>
      <c r="AD261" s="16"/>
      <c r="AE261" s="16"/>
    </row>
    <row r="262">
      <c r="A262" s="16"/>
      <c r="B262" s="4"/>
      <c r="C262" s="5"/>
      <c r="D262" s="4"/>
      <c r="E262" s="225"/>
      <c r="F262" s="225"/>
      <c r="G262" s="225"/>
      <c r="H262" s="225"/>
      <c r="I262" s="226"/>
      <c r="J262" s="226"/>
      <c r="K262" s="226"/>
      <c r="L262" s="226"/>
      <c r="M262" s="227"/>
      <c r="N262" s="227"/>
      <c r="O262" s="227"/>
      <c r="P262" s="227"/>
      <c r="Q262" s="227"/>
      <c r="R262" s="228"/>
      <c r="S262" s="228"/>
      <c r="T262" s="228"/>
      <c r="U262" s="228"/>
      <c r="V262" s="229"/>
      <c r="W262" s="230"/>
      <c r="X262" s="230"/>
      <c r="Y262" s="230"/>
      <c r="Z262" s="231"/>
      <c r="AA262" s="12"/>
      <c r="AB262" s="12"/>
      <c r="AC262" s="12"/>
      <c r="AD262" s="16"/>
      <c r="AE262" s="16"/>
    </row>
    <row r="263">
      <c r="A263" s="16"/>
      <c r="B263" s="4"/>
      <c r="C263" s="5"/>
      <c r="D263" s="4"/>
      <c r="E263" s="225"/>
      <c r="F263" s="225"/>
      <c r="G263" s="225"/>
      <c r="H263" s="225"/>
      <c r="I263" s="226"/>
      <c r="J263" s="226"/>
      <c r="K263" s="226"/>
      <c r="L263" s="226"/>
      <c r="M263" s="227"/>
      <c r="N263" s="227"/>
      <c r="O263" s="227"/>
      <c r="P263" s="227"/>
      <c r="Q263" s="227"/>
      <c r="R263" s="228"/>
      <c r="S263" s="228"/>
      <c r="T263" s="228"/>
      <c r="U263" s="228"/>
      <c r="V263" s="229"/>
      <c r="W263" s="230"/>
      <c r="X263" s="230"/>
      <c r="Y263" s="230"/>
      <c r="Z263" s="231"/>
      <c r="AA263" s="12"/>
      <c r="AB263" s="12"/>
      <c r="AC263" s="12"/>
      <c r="AD263" s="16"/>
      <c r="AE263" s="16"/>
    </row>
    <row r="264">
      <c r="A264" s="16"/>
      <c r="B264" s="4"/>
      <c r="C264" s="5"/>
      <c r="D264" s="4"/>
      <c r="E264" s="225"/>
      <c r="F264" s="225"/>
      <c r="G264" s="225"/>
      <c r="H264" s="225"/>
      <c r="I264" s="226"/>
      <c r="J264" s="226"/>
      <c r="K264" s="226"/>
      <c r="L264" s="226"/>
      <c r="M264" s="227"/>
      <c r="N264" s="227"/>
      <c r="O264" s="227"/>
      <c r="P264" s="227"/>
      <c r="Q264" s="227"/>
      <c r="R264" s="228"/>
      <c r="S264" s="228"/>
      <c r="T264" s="228"/>
      <c r="U264" s="228"/>
      <c r="V264" s="229"/>
      <c r="W264" s="230"/>
      <c r="X264" s="230"/>
      <c r="Y264" s="230"/>
      <c r="Z264" s="231"/>
      <c r="AA264" s="12"/>
      <c r="AB264" s="12"/>
      <c r="AC264" s="12"/>
      <c r="AD264" s="16"/>
      <c r="AE264" s="16"/>
    </row>
    <row r="265">
      <c r="A265" s="16"/>
      <c r="B265" s="4"/>
      <c r="C265" s="5"/>
      <c r="D265" s="4"/>
      <c r="E265" s="225"/>
      <c r="F265" s="225"/>
      <c r="G265" s="225"/>
      <c r="H265" s="225"/>
      <c r="I265" s="226"/>
      <c r="J265" s="226"/>
      <c r="K265" s="226"/>
      <c r="L265" s="226"/>
      <c r="M265" s="227"/>
      <c r="N265" s="227"/>
      <c r="O265" s="227"/>
      <c r="P265" s="227"/>
      <c r="Q265" s="227"/>
      <c r="R265" s="228"/>
      <c r="S265" s="228"/>
      <c r="T265" s="228"/>
      <c r="U265" s="228"/>
      <c r="V265" s="229"/>
      <c r="W265" s="230"/>
      <c r="X265" s="230"/>
      <c r="Y265" s="230"/>
      <c r="Z265" s="231"/>
      <c r="AA265" s="12"/>
      <c r="AB265" s="12"/>
      <c r="AC265" s="12"/>
      <c r="AD265" s="16"/>
      <c r="AE265" s="16"/>
    </row>
    <row r="266">
      <c r="A266" s="16"/>
      <c r="B266" s="4"/>
      <c r="C266" s="5"/>
      <c r="D266" s="4"/>
      <c r="E266" s="225"/>
      <c r="F266" s="225"/>
      <c r="G266" s="225"/>
      <c r="H266" s="225"/>
      <c r="I266" s="226"/>
      <c r="J266" s="226"/>
      <c r="K266" s="226"/>
      <c r="L266" s="226"/>
      <c r="M266" s="227"/>
      <c r="N266" s="227"/>
      <c r="O266" s="227"/>
      <c r="P266" s="227"/>
      <c r="Q266" s="227"/>
      <c r="R266" s="228"/>
      <c r="S266" s="228"/>
      <c r="T266" s="228"/>
      <c r="U266" s="228"/>
      <c r="V266" s="229"/>
      <c r="W266" s="230"/>
      <c r="X266" s="230"/>
      <c r="Y266" s="230"/>
      <c r="Z266" s="231"/>
      <c r="AA266" s="12"/>
      <c r="AB266" s="12"/>
      <c r="AC266" s="12"/>
      <c r="AD266" s="16"/>
      <c r="AE266" s="16"/>
    </row>
    <row r="267">
      <c r="A267" s="16"/>
      <c r="B267" s="4"/>
      <c r="C267" s="5"/>
      <c r="D267" s="4"/>
      <c r="E267" s="225"/>
      <c r="F267" s="225"/>
      <c r="G267" s="225"/>
      <c r="H267" s="225"/>
      <c r="I267" s="226"/>
      <c r="J267" s="226"/>
      <c r="K267" s="226"/>
      <c r="L267" s="226"/>
      <c r="M267" s="227"/>
      <c r="N267" s="227"/>
      <c r="O267" s="227"/>
      <c r="P267" s="227"/>
      <c r="Q267" s="227"/>
      <c r="R267" s="228"/>
      <c r="S267" s="228"/>
      <c r="T267" s="228"/>
      <c r="U267" s="228"/>
      <c r="V267" s="229"/>
      <c r="W267" s="230"/>
      <c r="X267" s="230"/>
      <c r="Y267" s="230"/>
      <c r="Z267" s="231"/>
      <c r="AA267" s="12"/>
      <c r="AB267" s="12"/>
      <c r="AC267" s="12"/>
      <c r="AD267" s="16"/>
      <c r="AE267" s="16"/>
    </row>
    <row r="268">
      <c r="A268" s="16"/>
      <c r="B268" s="4"/>
      <c r="C268" s="5"/>
      <c r="D268" s="4"/>
      <c r="E268" s="225"/>
      <c r="F268" s="225"/>
      <c r="G268" s="225"/>
      <c r="H268" s="225"/>
      <c r="I268" s="226"/>
      <c r="J268" s="226"/>
      <c r="K268" s="226"/>
      <c r="L268" s="226"/>
      <c r="M268" s="227"/>
      <c r="N268" s="227"/>
      <c r="O268" s="227"/>
      <c r="P268" s="227"/>
      <c r="Q268" s="227"/>
      <c r="R268" s="228"/>
      <c r="S268" s="228"/>
      <c r="T268" s="228"/>
      <c r="U268" s="228"/>
      <c r="V268" s="229"/>
      <c r="W268" s="230"/>
      <c r="X268" s="230"/>
      <c r="Y268" s="230"/>
      <c r="Z268" s="231"/>
      <c r="AA268" s="12"/>
      <c r="AB268" s="12"/>
      <c r="AC268" s="12"/>
      <c r="AD268" s="16"/>
      <c r="AE268" s="16"/>
    </row>
    <row r="269">
      <c r="A269" s="16"/>
      <c r="B269" s="4"/>
      <c r="C269" s="5"/>
      <c r="D269" s="4"/>
      <c r="E269" s="225"/>
      <c r="F269" s="225"/>
      <c r="G269" s="225"/>
      <c r="H269" s="225"/>
      <c r="I269" s="226"/>
      <c r="J269" s="226"/>
      <c r="K269" s="226"/>
      <c r="L269" s="226"/>
      <c r="M269" s="227"/>
      <c r="N269" s="227"/>
      <c r="O269" s="227"/>
      <c r="P269" s="227"/>
      <c r="Q269" s="227"/>
      <c r="R269" s="228"/>
      <c r="S269" s="228"/>
      <c r="T269" s="228"/>
      <c r="U269" s="228"/>
      <c r="V269" s="229"/>
      <c r="W269" s="230"/>
      <c r="X269" s="230"/>
      <c r="Y269" s="230"/>
      <c r="Z269" s="231"/>
      <c r="AA269" s="12"/>
      <c r="AB269" s="12"/>
      <c r="AC269" s="12"/>
      <c r="AD269" s="16"/>
      <c r="AE269" s="16"/>
    </row>
  </sheetData>
  <mergeCells count="9">
    <mergeCell ref="I2:L2"/>
    <mergeCell ref="E2:H2"/>
    <mergeCell ref="W2:Y2"/>
    <mergeCell ref="V2:V3"/>
    <mergeCell ref="V1:Z1"/>
    <mergeCell ref="E1:U1"/>
    <mergeCell ref="M2:Q2"/>
    <mergeCell ref="R2:U2"/>
    <mergeCell ref="Z2:Z3"/>
  </mergeCells>
  <dataValidations>
    <dataValidation type="list" allowBlank="1" sqref="F4:F269">
      <formula1>"extroceptive,proprioceptive,both"</formula1>
    </dataValidation>
    <dataValidation type="list" allowBlank="1" showInputMessage="1" prompt="Does the representation allows to apply the &quot;same&quot; action in several contexts / situations ?" sqref="L4:L269">
      <formula1>"yes,no"</formula1>
    </dataValidation>
    <dataValidation type="list" allowBlank="1" sqref="B33 T4:T269">
      <formula1>"unidirectional,bidirectional,not specified"</formula1>
    </dataValidation>
    <dataValidation type="list" allowBlank="1" sqref="V4:V269">
      <formula1>"mathematical,biomimetic"</formula1>
    </dataValidation>
    <dataValidation type="list" allowBlank="1" showInputMessage="1" prompt="does the representation allows for competition between actions" sqref="J4:J269">
      <formula1>"yes,no"</formula1>
    </dataValidation>
    <dataValidation type="list" allowBlank="1" sqref="S4:S83 G4:G269 S85:S269">
      <formula1>"yes,no"</formula1>
    </dataValidation>
    <dataValidation type="list" allowBlank="1" showInputMessage="1" prompt="How are action representation acquired / filled ?" sqref="N4:N269">
      <formula1>"Demonstration,Exploration,Language,Ground truth,Hard coded,combination"</formula1>
    </dataValidation>
    <dataValidation type="list" allowBlank="1" showInputMessage="1" prompt="How does effect prediction happen in the representation (is it that ?) ." sqref="O4:O269">
      <formula1>"optimization,inference,classification,regression"</formula1>
    </dataValidation>
    <dataValidation type="list" allowBlank="1" showInputMessage="1" prompt="atomic : the action can't be splitted into subactions ; compound : the action is composed of atomic actions ; both : not sure why we put that" sqref="I4:I269">
      <formula1>"atomic,compound,both"</formula1>
    </dataValidation>
    <dataValidation type="list" allowBlank="1" showInputMessage="1" prompt="Does the represenation allows for chaining actions ?" sqref="K4:K269">
      <formula1>"yes,no"</formula1>
    </dataValidation>
    <dataValidation type="list" allowBlank="1" sqref="S84 U4:U269">
      <formula1>"environment,body,both"</formula1>
    </dataValidation>
    <dataValidation type="list" allowBlank="1" sqref="R4:R269">
      <formula1>"continuous,categorical,both,not specified"</formula1>
    </dataValidation>
    <dataValidation type="list" allowBlank="1" sqref="Z4:Z269">
      <formula1>"Benchmark,Real Robot,Simulation,Virtual Reality,Combination"</formula1>
    </dataValidation>
    <dataValidation type="list" allowBlank="1" showInputMessage="1" prompt="Is the representation acquired/modified online or offline ?" sqref="Q4:Q269">
      <formula1>"online,offline"</formula1>
    </dataValidation>
    <dataValidation type="list" allowBlank="1" showInputMessage="1" prompt="agent: is the action information tied to agent pov ? ; observer: is the action represented from an external (observer) pov ?" sqref="E4:E269">
      <formula1>"limb,agent,observer"</formula1>
    </dataValidation>
    <dataValidation type="list" allowBlank="1" sqref="Y4:Y269">
      <formula1>"unsupervised,self-supervised,semi-supervised,supervised"</formula1>
    </dataValidation>
    <dataValidation type="list" allowBlank="1" showInputMessage="1" prompt="How are the representation exploited by the rest of the system ?" sqref="P4:P269">
      <formula1>"Planning,Single-/Multi-step prediction,Effect prediction,Language,Recognition"</formula1>
    </dataValidation>
    <dataValidation type="list" allowBlank="1" showInputMessage="1" prompt="global : the whole scene or environment is considered ; local : patch-wise features are considered ; meso : object-wise features are considered" sqref="H4:H269">
      <formula1>"global,meso,local"</formula1>
    </dataValidation>
    <dataValidation type="list" allowBlank="1" showInputMessage="1" prompt="What drives action representation/acquisition : either utiliary goals or self-monitoring goals ?" sqref="M4:M269">
      <formula1>"extrinsic,intrinsic,not specified"</formula1>
    </dataValidation>
  </dataValidations>
  <hyperlinks>
    <hyperlink r:id="rId2" ref="C4"/>
    <hyperlink r:id="rId3" ref="C5"/>
    <hyperlink r:id="rId4" ref="C6"/>
    <hyperlink r:id="rId5" ref="C7"/>
    <hyperlink r:id="rId6" ref="C8"/>
    <hyperlink r:id="rId7" ref="C9"/>
    <hyperlink r:id="rId8" ref="C10"/>
    <hyperlink r:id="rId9" ref="C11"/>
    <hyperlink r:id="rId10" ref="C12"/>
    <hyperlink r:id="rId11" ref="C13"/>
    <hyperlink r:id="rId12" ref="C14"/>
    <hyperlink r:id="rId13" ref="C15"/>
    <hyperlink r:id="rId14" ref="C16"/>
    <hyperlink r:id="rId15" ref="C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29"/>
    <hyperlink r:id="rId28" ref="C30"/>
    <hyperlink r:id="rId29" ref="C31"/>
    <hyperlink r:id="rId30" ref="C32"/>
    <hyperlink r:id="rId31" ref="C33"/>
    <hyperlink r:id="rId32" ref="C34"/>
    <hyperlink r:id="rId33" ref="C35"/>
    <hyperlink r:id="rId34" ref="C36"/>
    <hyperlink r:id="rId35" ref="C37"/>
    <hyperlink r:id="rId36" ref="C38"/>
    <hyperlink r:id="rId37" ref="C39"/>
    <hyperlink r:id="rId38" ref="C40"/>
    <hyperlink r:id="rId39" ref="C41"/>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 r:id="rId59" ref="C61"/>
    <hyperlink r:id="rId60" ref="C62"/>
    <hyperlink r:id="rId61" ref="C63"/>
    <hyperlink r:id="rId62" ref="C64"/>
    <hyperlink r:id="rId63" ref="C65"/>
    <hyperlink r:id="rId64" ref="C66"/>
    <hyperlink r:id="rId65" ref="C67"/>
    <hyperlink r:id="rId66" ref="C68"/>
    <hyperlink r:id="rId67" ref="C69"/>
    <hyperlink r:id="rId68" ref="C70"/>
    <hyperlink r:id="rId69" ref="C71"/>
    <hyperlink r:id="rId70" ref="C72"/>
    <hyperlink r:id="rId71" ref="C73"/>
    <hyperlink r:id="rId72" ref="C74"/>
    <hyperlink r:id="rId73" ref="C75"/>
    <hyperlink r:id="rId74" ref="C76"/>
    <hyperlink r:id="rId75" ref="C77"/>
    <hyperlink r:id="rId76" ref="C78"/>
    <hyperlink r:id="rId77" ref="C79"/>
    <hyperlink r:id="rId78" ref="C80"/>
    <hyperlink r:id="rId79" ref="C81"/>
    <hyperlink r:id="rId80" ref="C82"/>
    <hyperlink r:id="rId81" ref="C83"/>
    <hyperlink r:id="rId82" ref="C84"/>
    <hyperlink r:id="rId83" ref="C85"/>
    <hyperlink r:id="rId84" ref="C86"/>
    <hyperlink r:id="rId85" ref="C87"/>
    <hyperlink r:id="rId86" ref="C88"/>
    <hyperlink r:id="rId87" ref="C89"/>
    <hyperlink r:id="rId88" ref="C90"/>
    <hyperlink r:id="rId89" ref="C91"/>
    <hyperlink r:id="rId90" ref="C92"/>
    <hyperlink r:id="rId91" ref="C93"/>
    <hyperlink r:id="rId92" ref="C94"/>
    <hyperlink r:id="rId93" ref="C95"/>
    <hyperlink r:id="rId94" ref="C96"/>
    <hyperlink r:id="rId95" ref="C97"/>
    <hyperlink r:id="rId96" ref="C98"/>
    <hyperlink r:id="rId97" ref="C99"/>
    <hyperlink r:id="rId98" ref="C100"/>
    <hyperlink r:id="rId99" ref="C101"/>
    <hyperlink r:id="rId100" ref="C102"/>
    <hyperlink r:id="rId101" ref="C103"/>
    <hyperlink r:id="rId102" ref="C104"/>
    <hyperlink r:id="rId103" ref="C105"/>
    <hyperlink r:id="rId104" ref="C106"/>
    <hyperlink r:id="rId105" ref="C107"/>
    <hyperlink r:id="rId106" ref="C108"/>
    <hyperlink r:id="rId107" ref="C109"/>
    <hyperlink r:id="rId108" ref="C110"/>
    <hyperlink r:id="rId109" ref="C111"/>
    <hyperlink r:id="rId110" ref="C112"/>
    <hyperlink r:id="rId111" ref="C113"/>
    <hyperlink r:id="rId112" ref="C114"/>
    <hyperlink r:id="rId113" ref="C115"/>
    <hyperlink r:id="rId114" ref="C116"/>
    <hyperlink r:id="rId115" ref="C117"/>
    <hyperlink r:id="rId116" ref="C118"/>
    <hyperlink r:id="rId117" ref="C119"/>
    <hyperlink r:id="rId118" ref="C120"/>
    <hyperlink r:id="rId119" ref="C121"/>
    <hyperlink r:id="rId120" ref="C122"/>
    <hyperlink r:id="rId121" ref="C123"/>
    <hyperlink r:id="rId122" ref="C124"/>
    <hyperlink r:id="rId123" ref="C125"/>
    <hyperlink r:id="rId124" ref="C126"/>
    <hyperlink r:id="rId125" ref="C127"/>
    <hyperlink r:id="rId126" ref="C128"/>
    <hyperlink r:id="rId127" ref="C129"/>
    <hyperlink r:id="rId128" ref="C130"/>
    <hyperlink r:id="rId129" ref="C131"/>
    <hyperlink r:id="rId130" ref="C132"/>
    <hyperlink r:id="rId131" ref="C133"/>
    <hyperlink r:id="rId132" ref="C134"/>
    <hyperlink r:id="rId133" ref="C135"/>
    <hyperlink r:id="rId134" ref="C136"/>
    <hyperlink r:id="rId135" ref="C137"/>
    <hyperlink r:id="rId136" ref="C138"/>
    <hyperlink r:id="rId137" ref="C139"/>
    <hyperlink r:id="rId138" ref="C140"/>
    <hyperlink r:id="rId139" ref="C141"/>
    <hyperlink r:id="rId140" ref="C142"/>
    <hyperlink r:id="rId141" ref="C143"/>
    <hyperlink r:id="rId142" ref="C144"/>
    <hyperlink r:id="rId143" ref="C145"/>
    <hyperlink r:id="rId144" ref="C146"/>
    <hyperlink r:id="rId145" ref="C147"/>
    <hyperlink r:id="rId146" ref="C148"/>
    <hyperlink r:id="rId147" ref="C149"/>
    <hyperlink r:id="rId148" ref="C150"/>
    <hyperlink r:id="rId149" ref="C151"/>
    <hyperlink r:id="rId150" ref="C152"/>
    <hyperlink r:id="rId151" ref="C153"/>
    <hyperlink r:id="rId152" ref="C154"/>
    <hyperlink r:id="rId153" ref="C155"/>
  </hyperlinks>
  <printOptions gridLines="1" horizontalCentered="1"/>
  <pageMargins bottom="0.75" footer="0.0" header="0.0" left="0.7" right="0.7" top="0.75"/>
  <pageSetup fitToHeight="0" paperSize="9" cellComments="atEnd" orientation="landscape" pageOrder="overThenDown"/>
  <drawing r:id="rId154"/>
  <legacyDrawing r:id="rId15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9.0"/>
    <col customWidth="1" min="2" max="2" width="19.29"/>
    <col customWidth="1" min="3" max="3" width="20.0"/>
    <col customWidth="1" min="4" max="4" width="27.14"/>
    <col customWidth="1" min="5" max="71" width="6.14"/>
  </cols>
  <sheetData>
    <row r="1">
      <c r="A1" s="7"/>
      <c r="E1" s="2" t="s">
        <v>0</v>
      </c>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15"/>
      <c r="BH1" s="29" t="s">
        <v>2</v>
      </c>
      <c r="BI1" s="34"/>
      <c r="BJ1" s="34"/>
      <c r="BK1" s="34"/>
      <c r="BL1" s="34"/>
      <c r="BM1" s="34"/>
      <c r="BN1" s="34"/>
      <c r="BO1" s="34"/>
      <c r="BP1" s="34"/>
      <c r="BQ1" s="34"/>
      <c r="BR1" s="36"/>
    </row>
    <row r="2">
      <c r="E2" s="37" t="s">
        <v>3</v>
      </c>
      <c r="F2" s="34"/>
      <c r="G2" s="34"/>
      <c r="H2" s="34"/>
      <c r="I2" s="34"/>
      <c r="J2" s="34"/>
      <c r="K2" s="34"/>
      <c r="L2" s="34"/>
      <c r="M2" s="34"/>
      <c r="N2" s="34"/>
      <c r="O2" s="36"/>
      <c r="P2" s="37" t="s">
        <v>27</v>
      </c>
      <c r="Q2" s="34"/>
      <c r="R2" s="34"/>
      <c r="S2" s="34"/>
      <c r="T2" s="34"/>
      <c r="U2" s="34"/>
      <c r="V2" s="34"/>
      <c r="W2" s="34"/>
      <c r="X2" s="36"/>
      <c r="Y2" s="37" t="s">
        <v>1</v>
      </c>
      <c r="Z2" s="34"/>
      <c r="AA2" s="34"/>
      <c r="AB2" s="34"/>
      <c r="AC2" s="34"/>
      <c r="AD2" s="34"/>
      <c r="AE2" s="34"/>
      <c r="AF2" s="34"/>
      <c r="AG2" s="34"/>
      <c r="AH2" s="34"/>
      <c r="AI2" s="34"/>
      <c r="AJ2" s="34"/>
      <c r="AK2" s="34"/>
      <c r="AL2" s="34"/>
      <c r="AM2" s="34"/>
      <c r="AN2" s="34"/>
      <c r="AO2" s="34"/>
      <c r="AP2" s="34"/>
      <c r="AQ2" s="34"/>
      <c r="AR2" s="34"/>
      <c r="AS2" s="36"/>
      <c r="AT2" s="37" t="s">
        <v>29</v>
      </c>
      <c r="AU2" s="34"/>
      <c r="AV2" s="34"/>
      <c r="AW2" s="34"/>
      <c r="AX2" s="34"/>
      <c r="AY2" s="34"/>
      <c r="AZ2" s="34"/>
      <c r="BA2" s="34"/>
      <c r="BB2" s="34"/>
      <c r="BC2" s="34"/>
      <c r="BD2" s="34"/>
      <c r="BE2" s="34"/>
      <c r="BF2" s="34"/>
      <c r="BG2" s="36"/>
      <c r="BH2" s="38" t="s">
        <v>30</v>
      </c>
      <c r="BI2" s="15"/>
      <c r="BJ2" s="38" t="s">
        <v>31</v>
      </c>
      <c r="BK2" s="9"/>
      <c r="BL2" s="9"/>
      <c r="BM2" s="15"/>
      <c r="BN2" s="39" t="s">
        <v>32</v>
      </c>
      <c r="BO2" s="9"/>
      <c r="BP2" s="9"/>
      <c r="BQ2" s="9"/>
      <c r="BR2" s="15"/>
    </row>
    <row r="3" ht="38.25" customHeight="1">
      <c r="E3" s="38" t="s">
        <v>33</v>
      </c>
      <c r="F3" s="9"/>
      <c r="G3" s="15"/>
      <c r="H3" s="40" t="s">
        <v>34</v>
      </c>
      <c r="I3" s="41"/>
      <c r="J3" s="42"/>
      <c r="K3" s="43" t="s">
        <v>35</v>
      </c>
      <c r="L3" s="36"/>
      <c r="M3" s="40" t="s">
        <v>36</v>
      </c>
      <c r="N3" s="41"/>
      <c r="O3" s="42"/>
      <c r="P3" s="43" t="s">
        <v>37</v>
      </c>
      <c r="Q3" s="34"/>
      <c r="R3" s="36"/>
      <c r="S3" s="40" t="s">
        <v>38</v>
      </c>
      <c r="T3" s="42"/>
      <c r="U3" s="43" t="s">
        <v>39</v>
      </c>
      <c r="V3" s="36"/>
      <c r="W3" s="40" t="s">
        <v>40</v>
      </c>
      <c r="X3" s="42"/>
      <c r="Y3" s="43" t="s">
        <v>4</v>
      </c>
      <c r="Z3" s="34"/>
      <c r="AA3" s="36"/>
      <c r="AB3" s="40" t="s">
        <v>5</v>
      </c>
      <c r="AC3" s="41"/>
      <c r="AD3" s="41"/>
      <c r="AE3" s="41"/>
      <c r="AF3" s="41"/>
      <c r="AG3" s="42"/>
      <c r="AH3" s="43" t="s">
        <v>6</v>
      </c>
      <c r="AI3" s="34"/>
      <c r="AJ3" s="34"/>
      <c r="AK3" s="36"/>
      <c r="AL3" s="40" t="s">
        <v>7</v>
      </c>
      <c r="AM3" s="41"/>
      <c r="AN3" s="41"/>
      <c r="AO3" s="41"/>
      <c r="AP3" s="42"/>
      <c r="AQ3" s="43" t="s">
        <v>8</v>
      </c>
      <c r="AR3" s="34"/>
      <c r="AS3" s="36"/>
      <c r="AT3" s="40" t="s">
        <v>41</v>
      </c>
      <c r="AU3" s="41"/>
      <c r="AV3" s="41"/>
      <c r="AW3" s="42"/>
      <c r="AX3" s="43" t="s">
        <v>42</v>
      </c>
      <c r="AY3" s="34"/>
      <c r="AZ3" s="36"/>
      <c r="BA3" s="40" t="s">
        <v>43</v>
      </c>
      <c r="BB3" s="41"/>
      <c r="BC3" s="42"/>
      <c r="BD3" s="43" t="s">
        <v>44</v>
      </c>
      <c r="BE3" s="34"/>
      <c r="BF3" s="34"/>
      <c r="BG3" s="36"/>
      <c r="BH3" s="44"/>
      <c r="BI3" s="42"/>
      <c r="BJ3" s="44"/>
      <c r="BK3" s="41"/>
      <c r="BL3" s="41"/>
      <c r="BM3" s="42"/>
      <c r="BN3" s="44"/>
      <c r="BO3" s="41"/>
      <c r="BP3" s="41"/>
      <c r="BQ3" s="41"/>
      <c r="BR3" s="42"/>
    </row>
    <row r="4" ht="101.25" customHeight="1">
      <c r="E4" s="45" t="s">
        <v>45</v>
      </c>
      <c r="F4" s="46" t="s">
        <v>46</v>
      </c>
      <c r="G4" s="47" t="s">
        <v>47</v>
      </c>
      <c r="H4" s="48" t="s">
        <v>48</v>
      </c>
      <c r="I4" s="49" t="s">
        <v>49</v>
      </c>
      <c r="J4" s="50" t="s">
        <v>50</v>
      </c>
      <c r="K4" s="48" t="s">
        <v>51</v>
      </c>
      <c r="L4" s="50" t="s">
        <v>52</v>
      </c>
      <c r="M4" s="48" t="s">
        <v>53</v>
      </c>
      <c r="N4" s="49" t="s">
        <v>54</v>
      </c>
      <c r="O4" s="50" t="s">
        <v>55</v>
      </c>
      <c r="P4" s="48" t="s">
        <v>56</v>
      </c>
      <c r="Q4" s="49" t="s">
        <v>57</v>
      </c>
      <c r="R4" s="50" t="s">
        <v>50</v>
      </c>
      <c r="S4" s="48" t="s">
        <v>51</v>
      </c>
      <c r="T4" s="50" t="s">
        <v>52</v>
      </c>
      <c r="U4" s="48" t="s">
        <v>51</v>
      </c>
      <c r="V4" s="50" t="s">
        <v>52</v>
      </c>
      <c r="W4" s="48" t="s">
        <v>51</v>
      </c>
      <c r="X4" s="50" t="s">
        <v>52</v>
      </c>
      <c r="Y4" s="48" t="s">
        <v>9</v>
      </c>
      <c r="Z4" s="49" t="s">
        <v>10</v>
      </c>
      <c r="AA4" s="50" t="s">
        <v>11</v>
      </c>
      <c r="AB4" s="48" t="s">
        <v>12</v>
      </c>
      <c r="AC4" s="49" t="s">
        <v>13</v>
      </c>
      <c r="AD4" s="49" t="s">
        <v>14</v>
      </c>
      <c r="AE4" s="49" t="s">
        <v>15</v>
      </c>
      <c r="AF4" s="49" t="s">
        <v>16</v>
      </c>
      <c r="AG4" s="51" t="s">
        <v>17</v>
      </c>
      <c r="AH4" s="48" t="s">
        <v>18</v>
      </c>
      <c r="AI4" s="49" t="s">
        <v>19</v>
      </c>
      <c r="AJ4" s="49" t="s">
        <v>20</v>
      </c>
      <c r="AK4" s="50" t="s">
        <v>21</v>
      </c>
      <c r="AL4" s="48" t="s">
        <v>22</v>
      </c>
      <c r="AM4" s="49" t="s">
        <v>23</v>
      </c>
      <c r="AN4" s="49" t="s">
        <v>24</v>
      </c>
      <c r="AO4" s="49" t="s">
        <v>14</v>
      </c>
      <c r="AP4" s="50" t="s">
        <v>25</v>
      </c>
      <c r="AQ4" s="48" t="s">
        <v>26</v>
      </c>
      <c r="AR4" s="49" t="s">
        <v>28</v>
      </c>
      <c r="AS4" s="50" t="s">
        <v>11</v>
      </c>
      <c r="AT4" s="48" t="s">
        <v>58</v>
      </c>
      <c r="AU4" s="49" t="s">
        <v>59</v>
      </c>
      <c r="AV4" s="49" t="s">
        <v>50</v>
      </c>
      <c r="AW4" s="50" t="s">
        <v>11</v>
      </c>
      <c r="AX4" s="48" t="s">
        <v>51</v>
      </c>
      <c r="AY4" s="49" t="s">
        <v>52</v>
      </c>
      <c r="AZ4" s="50" t="s">
        <v>11</v>
      </c>
      <c r="BA4" s="48" t="s">
        <v>60</v>
      </c>
      <c r="BB4" s="49" t="s">
        <v>61</v>
      </c>
      <c r="BC4" s="50" t="s">
        <v>11</v>
      </c>
      <c r="BD4" s="48" t="s">
        <v>62</v>
      </c>
      <c r="BE4" s="49" t="s">
        <v>63</v>
      </c>
      <c r="BF4" s="49" t="s">
        <v>50</v>
      </c>
      <c r="BG4" s="50" t="s">
        <v>11</v>
      </c>
      <c r="BH4" s="48" t="s">
        <v>64</v>
      </c>
      <c r="BI4" s="50" t="s">
        <v>65</v>
      </c>
      <c r="BJ4" s="48" t="s">
        <v>66</v>
      </c>
      <c r="BK4" s="49" t="s">
        <v>67</v>
      </c>
      <c r="BL4" s="52" t="s">
        <v>68</v>
      </c>
      <c r="BM4" s="54" t="s">
        <v>69</v>
      </c>
      <c r="BN4" s="56" t="s">
        <v>70</v>
      </c>
      <c r="BO4" s="57" t="s">
        <v>71</v>
      </c>
      <c r="BP4" s="57" t="s">
        <v>72</v>
      </c>
      <c r="BQ4" s="57" t="s">
        <v>73</v>
      </c>
      <c r="BR4" s="61" t="s">
        <v>74</v>
      </c>
      <c r="BS4" s="62"/>
      <c r="BT4" s="62"/>
      <c r="BU4" s="62"/>
      <c r="BV4" s="62"/>
      <c r="BW4" s="62"/>
      <c r="BX4" s="62"/>
      <c r="BY4" s="62"/>
      <c r="BZ4" s="62"/>
      <c r="CA4" s="62"/>
      <c r="CB4" s="62"/>
      <c r="CC4" s="62"/>
      <c r="CD4" s="62"/>
      <c r="CE4" s="62"/>
      <c r="CF4" s="62"/>
      <c r="CG4" s="62"/>
      <c r="CH4" s="62"/>
      <c r="CI4" s="62"/>
      <c r="CJ4" s="62"/>
      <c r="CK4" s="62"/>
      <c r="CL4" s="62"/>
      <c r="CM4" s="62"/>
      <c r="CN4" s="62"/>
      <c r="CO4" s="62"/>
      <c r="CP4" s="62"/>
      <c r="CQ4" s="62"/>
    </row>
    <row r="5">
      <c r="A5" s="70" t="s">
        <v>2</v>
      </c>
      <c r="B5" s="39" t="s">
        <v>32</v>
      </c>
      <c r="C5" s="15"/>
      <c r="D5" s="75" t="s">
        <v>78</v>
      </c>
      <c r="E5" s="78">
        <f>COUNTIFS(Classification!$E4:$E249,$E4,Classification!$Z4:$Z249,$BR4)</f>
        <v>2</v>
      </c>
      <c r="F5" s="82">
        <f>COUNTIFS(Classification!$E4:$E249,$F4,Classification!$Z4:$Z249,$BR4)</f>
        <v>4</v>
      </c>
      <c r="G5" s="84">
        <f>COUNTIFS(Classification!$E4:$E249,$G4,Classification!$Z4:$Z249,$BR4)</f>
        <v>73</v>
      </c>
      <c r="H5" s="82">
        <f>COUNTIFS(Classification!$F4:$F249,$H4,Classification!$Z4:$Z249,$BR4)</f>
        <v>73</v>
      </c>
      <c r="I5" s="82">
        <f>COUNTIFS(Classification!$F4:$F249,$I4,Classification!$Z4:$Z249,$BR4)</f>
        <v>2</v>
      </c>
      <c r="J5" s="82">
        <f>COUNTIFS(Classification!$F4:$F249,$J4,Classification!$Z4:$Z249,$BR4)</f>
        <v>4</v>
      </c>
      <c r="K5" s="91">
        <f>COUNTIFS(Classification!$G4:$G249,$K4,Classification!$Z4:$Z249,$BR4)</f>
        <v>11</v>
      </c>
      <c r="L5" s="84">
        <f>COUNTIFS(Classification!$G4:$G249,$L4,Classification!$Z4:$Z249,$BR4)</f>
        <v>69</v>
      </c>
      <c r="M5" s="82">
        <f>COUNTIFS(Classification!$H4:$H249,$M4,Classification!$Z4:$Z249,$BR4)</f>
        <v>55</v>
      </c>
      <c r="N5" s="82">
        <f>COUNTIFS(Classification!$H4:$H249,$N4,Classification!$Z4:$Z249,$BR4)</f>
        <v>21</v>
      </c>
      <c r="O5" s="82">
        <f>COUNTIFS(Classification!$H4:$H249,$O4,Classification!$Z4:$Z249,$BR4)</f>
        <v>3</v>
      </c>
      <c r="P5" s="91">
        <f>COUNTIFS(Classification!$I4:$I249,$P4,Classification!$Z4:$Z249,$BR4)</f>
        <v>69</v>
      </c>
      <c r="Q5" s="82">
        <f>COUNTIFS(Classification!$I4:$I249,$Q4,Classification!$Z4:$Z249,$BR4)</f>
        <v>7</v>
      </c>
      <c r="R5" s="84">
        <f>COUNTIFS(Classification!$I4:$I249,$R4,Classification!$Z4:$Z249,$BR4)</f>
        <v>4</v>
      </c>
      <c r="S5" s="82">
        <f>COUNTIFS(Classification!$J4:$J249,$S4,Classification!$Z4:$Z249,$BR4)</f>
        <v>30</v>
      </c>
      <c r="T5" s="82">
        <f>COUNTIFS(Classification!$J4:$J249,$T4,Classification!$Z4:$Z249,$BR4)</f>
        <v>50</v>
      </c>
      <c r="U5" s="91">
        <f>COUNTIFS(Classification!$K4:$K249,$U4,Classification!$Z4:$Z249,$BR4)</f>
        <v>19</v>
      </c>
      <c r="V5" s="84">
        <f>COUNTIFS(Classification!$J4:$J249,$V4,Classification!$Z4:$Z249,$BR4)</f>
        <v>50</v>
      </c>
      <c r="W5" s="82">
        <f>COUNTIFS(Classification!$L4:$L249,$W4,Classification!$Z4:$Z249,$BR4)</f>
        <v>77</v>
      </c>
      <c r="X5" s="82">
        <f>COUNTIFS(Classification!$L4:$L249,$X4,Classification!$Z4:$Z249,$BR4)</f>
        <v>3</v>
      </c>
      <c r="Y5" s="91">
        <f>COUNTIFS(Classification!$M4:$M249,$Y4,Classification!$Z4:$Z249,$BR4)</f>
        <v>1</v>
      </c>
      <c r="Z5" s="82">
        <f>COUNTIFS(Classification!$M4:$M249,$Z4,Classification!$Z4:$Z249,$BR4)</f>
        <v>1</v>
      </c>
      <c r="AA5" s="84">
        <f>COUNTIFS(Classification!$M4:$M249,$AA4,Classification!$Z4:$Z249,$BR4)</f>
        <v>78</v>
      </c>
      <c r="AB5" s="82">
        <f>COUNTIFS(Classification!$N4:$N249,$AB4,Classification!$Z4:$Z249,$BR4)</f>
        <v>24</v>
      </c>
      <c r="AC5" s="82">
        <f>COUNTIFS(Classification!$N4:$N249,$AC4,Classification!$Z4:$Z249,$BR4)</f>
        <v>1</v>
      </c>
      <c r="AD5" s="82">
        <f>COUNTIFS(Classification!$N4:$N249,$AD4,Classification!$Z4:$Z249,$BR4)</f>
        <v>2</v>
      </c>
      <c r="AE5" s="82">
        <f>COUNTIFS(Classification!$N4:$N249,$AE4,Classification!$Z4:$Z249,$BR4)</f>
        <v>52</v>
      </c>
      <c r="AF5" s="82">
        <f>COUNTIFS(Classification!$N4:$N249,$AF4,Classification!$Z4:$Z249,$BR4)</f>
        <v>1</v>
      </c>
      <c r="AG5" s="82">
        <f>COUNTIFS(Classification!$N4:$N249,$AG4,Classification!$Z4:$Z249,$BR4)</f>
        <v>0</v>
      </c>
      <c r="AH5" s="91">
        <f>COUNTIFS(Classification!$O4:$O249,$AH4,Classification!$Z4:$Z249,$BR4)</f>
        <v>4</v>
      </c>
      <c r="AI5" s="82">
        <f>COUNTIFS(Classification!$O4:$O249,$AI4,Classification!$Z4:$Z249,$BR4)</f>
        <v>3</v>
      </c>
      <c r="AJ5" s="82">
        <f>COUNTIFS(Classification!$O4:$O249,$AJ4,Classification!$Z4:$Z249,$BR4)</f>
        <v>66</v>
      </c>
      <c r="AK5" s="84">
        <f>COUNTIFS(Classification!$O4:$O249,$AK4,Classification!$Z4:$Z249,$BR4)</f>
        <v>7</v>
      </c>
      <c r="AL5" s="82">
        <f>COUNTIFS(Classification!$P4:$P249,$AL4,Classification!$Z4:$Z249,$BR4)</f>
        <v>1</v>
      </c>
      <c r="AM5" s="82">
        <f>COUNTIFS(Classification!$P4:$P249,$AM4,Classification!$Z4:$Z249,$BR4)</f>
        <v>6</v>
      </c>
      <c r="AN5" s="82">
        <f>COUNTIFS(Classification!$P4:$P249,$AN4,Classification!$Z4:$Z249,$BR4)</f>
        <v>1</v>
      </c>
      <c r="AO5" s="82">
        <f>COUNTIFS(Classification!$P4:$P249,$AO4,Classification!$Z4:$Z249,$BR4)</f>
        <v>0</v>
      </c>
      <c r="AP5" s="82">
        <f>COUNTIFS(Classification!$P4:$P249,$AP4,Classification!$Z4:$Z249,$BR4)</f>
        <v>72</v>
      </c>
      <c r="AQ5" s="91">
        <f>COUNTIFS(Classification!$Q4:$Q249,$AQ4,Classification!$Z4:$Z249,$BR4)</f>
        <v>2</v>
      </c>
      <c r="AR5" s="82">
        <f>COUNTIFS(Classification!$Q4:$Q249,$AR4,Classification!$Z4:$Z249,$BR4)</f>
        <v>78</v>
      </c>
      <c r="AS5" s="84">
        <f>COUNTIFS(Classification!$Q4:$Q249,$AS4,Classification!$Z4:$Z249,$BR4)</f>
        <v>0</v>
      </c>
      <c r="AT5" s="82">
        <f>COUNTIFS(Classification!$R4:$R249,$AT4,Classification!$Z4:$Z249,$BR4)</f>
        <v>55</v>
      </c>
      <c r="AU5" s="82">
        <f>COUNTIFS(Classification!$R4:$R249,$AU4,Classification!$Z4:$Z249,$BR4)</f>
        <v>9</v>
      </c>
      <c r="AV5" s="82">
        <f>COUNTIFS(Classification!$R4:$R249,$AV4,Classification!$Z4:$Z249,$BR4)</f>
        <v>2</v>
      </c>
      <c r="AW5" s="82">
        <f>COUNTIFS(Classification!$R4:$R249,$AW4,Classification!$Z4:$Z249,$BR4)</f>
        <v>14</v>
      </c>
      <c r="AX5" s="91">
        <f>COUNTIFS(Classification!$S4:$S249,$AX4,Classification!$Z4:$Z249,$BR4)</f>
        <v>4</v>
      </c>
      <c r="AY5" s="82">
        <f>COUNTIFS(Classification!$S4:$S249,$AY4,Classification!$Z4:$Z249,$BR4)</f>
        <v>62</v>
      </c>
      <c r="AZ5" s="84">
        <f>COUNTIFS(Classification!$S4:$S249,$AZ4,Classification!$Z4:$Z249,$BR4)</f>
        <v>14</v>
      </c>
      <c r="BA5" s="82">
        <f>COUNTIFS(Classification!$T4:$T249,$BA4,Classification!$Z4:$Z249,$BR4)</f>
        <v>45</v>
      </c>
      <c r="BB5" s="82">
        <f>COUNTIFS(Classification!$T4:$T249,$BB4,Classification!$Z4:$Z249,$BR4)</f>
        <v>1</v>
      </c>
      <c r="BC5" s="82">
        <f>COUNTIFS(Classification!$T4:$T249,$BC4,Classification!$Z4:$Z249,$BR4)</f>
        <v>34</v>
      </c>
      <c r="BD5" s="91">
        <f>COUNTIFS(Classification!$U4:$U249,$BD4,Classification!$Z4:$Z249,$BR4)</f>
        <v>19</v>
      </c>
      <c r="BE5" s="82">
        <f>COUNTIFS(Classification!$U4:$U249,$BE4,Classification!$Z4:$Z249,$BR4)</f>
        <v>42</v>
      </c>
      <c r="BF5" s="82">
        <f>COUNTIFS(Classification!$U4:$U249,$BF4,Classification!$Z4:$Z249,$BR4)</f>
        <v>4</v>
      </c>
      <c r="BG5" s="84">
        <f>COUNTIFS(Classification!$U4:$U249,$BG4,Classification!$Z4:$Z249,$BR4)</f>
        <v>15</v>
      </c>
      <c r="BH5" s="82">
        <f>COUNTIFS(Classification!$V4:$V249,$BH4,Classification!$Z4:$Z249,$BR4)</f>
        <v>77</v>
      </c>
      <c r="BI5" s="82">
        <f>COUNTIFS(Classification!$V4:$V249,$BI4,Classification!$Z4:$Z249,$BR4)</f>
        <v>3</v>
      </c>
      <c r="BJ5" s="91">
        <f>COUNTIFS(Classification!$Y4:$Y249,$BJ4,Classification!$Z4:$Z249,$BR4)</f>
        <v>19</v>
      </c>
      <c r="BK5" s="82">
        <f>COUNTIFS(Classification!$Y4:$Y249,$BK4,Classification!$Z4:$Z249,$BR4)</f>
        <v>0</v>
      </c>
      <c r="BL5" s="82">
        <f>COUNTIFS(Classification!$Y4:$Y249,$BL4,Classification!$Z4:$Z249,$BR4)</f>
        <v>7</v>
      </c>
      <c r="BM5" s="84">
        <f>COUNTIFS(Classification!$Y4:$Y249,$BM4,Classification!$Z4:$Z249,$BR4)</f>
        <v>54</v>
      </c>
      <c r="BN5" s="91">
        <f>COUNTIFS(Classification!$Z4:$Z249,$BN4,Classification!$Z4:$Z249,$BR4)</f>
        <v>0</v>
      </c>
      <c r="BO5" s="82">
        <f>COUNTIFS(Classification!$Z4:$Z249,$BO4,Classification!$Z4:$Z249,$BR4)</f>
        <v>0</v>
      </c>
      <c r="BP5" s="82">
        <f>COUNTIFS(Classification!$Z4:$Z249,$BP4,Classification!$Z4:$Z249,$BR4)</f>
        <v>0</v>
      </c>
      <c r="BQ5" s="82">
        <f>COUNTIFS(Classification!$Z4:$Z249,$BQ4,Classification!$Z4:$Z249,$BR4)</f>
        <v>0</v>
      </c>
      <c r="BR5" s="84">
        <f>COUNTIFS(Classification!$Z4:$Z249,$BR4,Classification!$Z4:$Z249,$BR4)</f>
        <v>80</v>
      </c>
    </row>
    <row r="6">
      <c r="A6" s="128"/>
      <c r="B6" s="130"/>
      <c r="C6" s="131"/>
      <c r="D6" s="88" t="s">
        <v>73</v>
      </c>
      <c r="E6" s="136">
        <f>COUNTIFS(Classification!$E4:$E249,$E4,Classification!$Z4:$Z249,$BQ4)</f>
        <v>7</v>
      </c>
      <c r="F6" s="138">
        <f>COUNTIFS(Classification!$E4:$E249,$F4,Classification!$Z4:$Z249,$BQ4)</f>
        <v>33</v>
      </c>
      <c r="G6" s="139">
        <f>COUNTIFS(Classification!$E4:$E249,$G4,Classification!$Z4:$Z249,$BQ4)</f>
        <v>6</v>
      </c>
      <c r="H6" s="138">
        <f>COUNTIFS(Classification!$F4:$F249,$H4,Classification!$Z4:$Z249,$BQ4)</f>
        <v>26</v>
      </c>
      <c r="I6" s="138">
        <f>COUNTIFS(Classification!$F4:$F249,$I4,Classification!$Z4:$Z249,$BQ4)</f>
        <v>4</v>
      </c>
      <c r="J6" s="138">
        <f>COUNTIFS(Classification!$F4:$F249,$J4,Classification!$Z4:$Z249,$BQ4)</f>
        <v>16</v>
      </c>
      <c r="K6" s="136">
        <f>COUNTIFS(Classification!$G4:$G249,$K4,Classification!$Z4:$Z249,$BQ4)</f>
        <v>11</v>
      </c>
      <c r="L6" s="139">
        <f>COUNTIFS(Classification!$G4:$G249,$L4,Classification!$Z4:$Z249,$BQ4)</f>
        <v>35</v>
      </c>
      <c r="M6" s="138">
        <f>COUNTIFS(Classification!$H4:$H249,$M4,Classification!$Z4:$Z249,$BQ4)</f>
        <v>15</v>
      </c>
      <c r="N6" s="138">
        <f>COUNTIFS(Classification!$H4:$H249,$N4,Classification!$Z4:$Z249,$BQ4)</f>
        <v>29</v>
      </c>
      <c r="O6" s="138">
        <f>COUNTIFS(Classification!$H4:$H249,$O4,Classification!$Z4:$Z249,$BQ4)</f>
        <v>1</v>
      </c>
      <c r="P6" s="136">
        <f>COUNTIFS(Classification!$I4:$I249,$P4,Classification!$Z4:$Z249,$BQ4)</f>
        <v>42</v>
      </c>
      <c r="Q6" s="138">
        <f>COUNTIFS(Classification!$I4:$I249,$Q4,Classification!$Z4:$Z249,$BQ4)</f>
        <v>2</v>
      </c>
      <c r="R6" s="139">
        <f>COUNTIFS(Classification!$I4:$I249,$R4,Classification!$Z4:$Z249,$BQ4)</f>
        <v>2</v>
      </c>
      <c r="S6" s="138">
        <f>COUNTIFS(Classification!$J4:$J249,$S4,Classification!$Z4:$Z249,$BQ4)</f>
        <v>14</v>
      </c>
      <c r="T6" s="138">
        <f>COUNTIFS(Classification!$J4:$J249,$T4,Classification!$Z4:$Z249,$BQ4)</f>
        <v>32</v>
      </c>
      <c r="U6" s="136">
        <f>COUNTIFS(Classification!$K4:$K249,$U4,Classification!$Z4:$Z249,$BQ4)</f>
        <v>26</v>
      </c>
      <c r="V6" s="139">
        <f>COUNTIFS(Classification!$J4:$J249,$V4,Classification!$Z4:$Z249,$BQ4)</f>
        <v>32</v>
      </c>
      <c r="W6" s="138">
        <f>COUNTIFS(Classification!$L4:$L249,$W4,Classification!$Z4:$Z249,$BQ4)</f>
        <v>46</v>
      </c>
      <c r="X6" s="138">
        <f>COUNTIFS(Classification!$L4:$L249,$X4,Classification!$Z4:$Z249,$BQ4)</f>
        <v>0</v>
      </c>
      <c r="Y6" s="136">
        <f>COUNTIFS(Classification!$M4:$M249,$Y4,Classification!$Z4:$Z249,$BQ4)</f>
        <v>15</v>
      </c>
      <c r="Z6" s="138">
        <f>COUNTIFS(Classification!$M4:$M249,$Z4,Classification!$Z4:$Z249,$BQ4)</f>
        <v>1</v>
      </c>
      <c r="AA6" s="139">
        <f>COUNTIFS(Classification!$M4:$M249,$AA4,Classification!$Z4:$Z249,$BQ4)</f>
        <v>30</v>
      </c>
      <c r="AB6" s="138">
        <f>COUNTIFS(Classification!$N4:$N249,$AB4,Classification!$Z4:$Z249,$BQ4)</f>
        <v>22</v>
      </c>
      <c r="AC6" s="138">
        <f>COUNTIFS(Classification!$N4:$N249,$AC4,Classification!$Z4:$Z249,$BQ4)</f>
        <v>7</v>
      </c>
      <c r="AD6" s="138">
        <f>COUNTIFS(Classification!$N4:$N249,$AD4,Classification!$Z4:$Z249,$BQ4)</f>
        <v>0</v>
      </c>
      <c r="AE6" s="138">
        <f>COUNTIFS(Classification!$N4:$N249,$AE4,Classification!$Z4:$Z249,$BQ4)</f>
        <v>8</v>
      </c>
      <c r="AF6" s="138">
        <f>COUNTIFS(Classification!$N4:$N249,$AF4,Classification!$Z4:$Z249,$BQ4)</f>
        <v>6</v>
      </c>
      <c r="AG6" s="138">
        <f>COUNTIFS(Classification!$N4:$N249,$AG4,Classification!$Z4:$Z249,$BQ4)</f>
        <v>3</v>
      </c>
      <c r="AH6" s="136">
        <f>COUNTIFS(Classification!$O4:$O249,$AH4,Classification!$Z4:$Z249,$BQ4)</f>
        <v>8</v>
      </c>
      <c r="AI6" s="138">
        <f>COUNTIFS(Classification!$O4:$O249,$AI4,Classification!$Z4:$Z249,$BQ4)</f>
        <v>10</v>
      </c>
      <c r="AJ6" s="138">
        <f>COUNTIFS(Classification!$O4:$O249,$AJ4,Classification!$Z4:$Z249,$BQ4)</f>
        <v>7</v>
      </c>
      <c r="AK6" s="139">
        <f>COUNTIFS(Classification!$O4:$O249,$AK4,Classification!$Z4:$Z249,$BQ4)</f>
        <v>20</v>
      </c>
      <c r="AL6" s="138">
        <f>COUNTIFS(Classification!$P4:$P249,$AL4,Classification!$Z4:$Z249,$BQ4)</f>
        <v>12</v>
      </c>
      <c r="AM6" s="138">
        <f>COUNTIFS(Classification!$P4:$P249,$AM4,Classification!$Z4:$Z249,$BQ4)</f>
        <v>29</v>
      </c>
      <c r="AN6" s="138">
        <f>COUNTIFS(Classification!$P4:$P249,$AN4,Classification!$Z4:$Z249,$BQ4)</f>
        <v>3</v>
      </c>
      <c r="AO6" s="138">
        <f>COUNTIFS(Classification!$P4:$P249,$AO4,Classification!$Z4:$Z249,$BQ4)</f>
        <v>0</v>
      </c>
      <c r="AP6" s="138">
        <f>COUNTIFS(Classification!$P4:$P249,$AP4,Classification!$Z4:$Z249,$BQ4)</f>
        <v>1</v>
      </c>
      <c r="AQ6" s="136">
        <f>COUNTIFS(Classification!$Q4:$Q249,$AQ4,Classification!$Z4:$Z249,$BQ4)</f>
        <v>15</v>
      </c>
      <c r="AR6" s="138">
        <f>COUNTIFS(Classification!$Q4:$Q249,$AR4,Classification!$Z4:$Z249,$BQ4)</f>
        <v>30</v>
      </c>
      <c r="AS6" s="139">
        <f>COUNTIFS(Classification!$Q4:$Q249,$AS4,Classification!$Z4:$Z249,$BQ4)</f>
        <v>1</v>
      </c>
      <c r="AT6" s="138">
        <f>COUNTIFS(Classification!$R4:$R249,$AT4,Classification!$Z4:$Z249,$BQ4)</f>
        <v>13</v>
      </c>
      <c r="AU6" s="138">
        <f>COUNTIFS(Classification!$R4:$R249,$AU4,Classification!$Z4:$Z249,$BQ4)</f>
        <v>27</v>
      </c>
      <c r="AV6" s="138">
        <f>COUNTIFS(Classification!$R4:$R249,$AV4,Classification!$Z4:$Z249,$BQ4)</f>
        <v>5</v>
      </c>
      <c r="AW6" s="138">
        <f>COUNTIFS(Classification!$R4:$R249,$AW4,Classification!$Z4:$Z249,$BQ4)</f>
        <v>1</v>
      </c>
      <c r="AX6" s="136">
        <f>COUNTIFS(Classification!$S4:$S249,$AX4,Classification!$Z4:$Z249,$BQ4)</f>
        <v>27</v>
      </c>
      <c r="AY6" s="138">
        <f>COUNTIFS(Classification!$S4:$S249,$AY4,Classification!$Z4:$Z249,$BQ4)</f>
        <v>18</v>
      </c>
      <c r="AZ6" s="139">
        <f>COUNTIFS(Classification!$S4:$S249,$AZ4,Classification!$Z4:$Z249,$BQ4)</f>
        <v>1</v>
      </c>
      <c r="BA6" s="138">
        <f>COUNTIFS(Classification!$T4:$T249,$BA4,Classification!$Z4:$Z249,$BQ4)</f>
        <v>36</v>
      </c>
      <c r="BB6" s="138">
        <f>COUNTIFS(Classification!$T4:$T249,$BB4,Classification!$Z4:$Z249,$BQ4)</f>
        <v>9</v>
      </c>
      <c r="BC6" s="138">
        <f>COUNTIFS(Classification!$T4:$T249,$BC4,Classification!$Z4:$Z249,$BQ4)</f>
        <v>1</v>
      </c>
      <c r="BD6" s="136">
        <f>COUNTIFS(Classification!$U4:$U249,$BD4,Classification!$Z4:$Z249,$BQ4)</f>
        <v>17</v>
      </c>
      <c r="BE6" s="138">
        <f>COUNTIFS(Classification!$U4:$U249,$BE4,Classification!$Z4:$Z249,$BQ4)</f>
        <v>11</v>
      </c>
      <c r="BF6" s="138">
        <f>COUNTIFS(Classification!$U4:$U249,$BF4,Classification!$Z4:$Z249,$BQ4)</f>
        <v>15</v>
      </c>
      <c r="BG6" s="139">
        <f>COUNTIFS(Classification!$U4:$U249,$BG4,Classification!$Z4:$Z249,$BQ4)</f>
        <v>3</v>
      </c>
      <c r="BH6" s="138">
        <f>COUNTIFS(Classification!$V4:$V249,$BH4,Classification!$Z4:$Z249,$BQ4)</f>
        <v>38</v>
      </c>
      <c r="BI6" s="138">
        <f>COUNTIFS(Classification!$V4:$V249,$BI4,Classification!$Z4:$Z249,$BQ4)</f>
        <v>8</v>
      </c>
      <c r="BJ6" s="136">
        <f>COUNTIFS(Classification!$Y4:$Y249,$BJ4,Classification!$Z4:$Z249,$BQ4)</f>
        <v>11</v>
      </c>
      <c r="BK6" s="138">
        <f>COUNTIFS(Classification!$Y4:$Y249,$BK4,Classification!$Z4:$Z249,$BQ4)</f>
        <v>5</v>
      </c>
      <c r="BL6" s="138">
        <f>COUNTIFS(Classification!$Y4:$Y249,$BL4,Classification!$Z4:$Z249,$BQ4)</f>
        <v>0</v>
      </c>
      <c r="BM6" s="139">
        <f>COUNTIFS(Classification!$Y4:$Y249,$BM4,Classification!$Z4:$Z249,$BQ4)</f>
        <v>29</v>
      </c>
      <c r="BN6" s="136">
        <f>COUNTIFS(Classification!$Z4:$Z249,$BN4,Classification!$Z4:$Z249,$BQ4)</f>
        <v>0</v>
      </c>
      <c r="BO6" s="138">
        <f>COUNTIFS(Classification!$Z4:$Z249,$BO4,Classification!$Z4:$Z249,$BQ4)</f>
        <v>0</v>
      </c>
      <c r="BP6" s="138">
        <f>COUNTIFS(Classification!$Z4:$Z249,$BP4,Classification!$Z4:$Z249,$BQ4)</f>
        <v>0</v>
      </c>
      <c r="BQ6" s="138">
        <f>COUNTIFS(Classification!$Z4:$Z249,$BQ4,Classification!$Z4:$Z249,$BQ4)</f>
        <v>46</v>
      </c>
      <c r="BR6" s="139"/>
    </row>
    <row r="7">
      <c r="A7" s="128"/>
      <c r="B7" s="130"/>
      <c r="C7" s="131"/>
      <c r="D7" s="88" t="s">
        <v>72</v>
      </c>
      <c r="E7" s="136">
        <f>COUNTIFS(Classification!$E4:$E249,$E4,Classification!$Z4:$Z249,$BP4)</f>
        <v>1</v>
      </c>
      <c r="F7" s="138">
        <f>COUNTIFS(Classification!$E4:$E249,$F4,Classification!$Z4:$Z249,$BP4)</f>
        <v>17</v>
      </c>
      <c r="G7" s="139">
        <f>COUNTIFS(Classification!$E4:$E249,$G4,Classification!$Z4:$Z249,$BP4)</f>
        <v>3</v>
      </c>
      <c r="H7" s="138">
        <f>COUNTIFS(Classification!$F4:$F249,$H4,Classification!$Z4:$Z249,$BP4)</f>
        <v>12</v>
      </c>
      <c r="I7" s="138">
        <f>COUNTIFS(Classification!$F4:$F249,$I4,Classification!$Z4:$Z249,$BP4)</f>
        <v>4</v>
      </c>
      <c r="J7" s="138">
        <f>COUNTIFS(Classification!$F4:$F249,$J4,Classification!$Z4:$Z249,$BP4)</f>
        <v>5</v>
      </c>
      <c r="K7" s="136">
        <f>COUNTIFS(Classification!$G4:$G249,$K4,Classification!$Z4:$Z249,$BP4)</f>
        <v>5</v>
      </c>
      <c r="L7" s="139">
        <f>COUNTIFS(Classification!$G4:$G249,$L4,Classification!$Z4:$Z249,$BP4)</f>
        <v>16</v>
      </c>
      <c r="M7" s="138">
        <f>COUNTIFS(Classification!$H4:$H249,$M4,Classification!$Z4:$Z249,$BP4)</f>
        <v>13</v>
      </c>
      <c r="N7" s="138">
        <f>COUNTIFS(Classification!$H4:$H249,$N4,Classification!$Z4:$Z249,$BP4)</f>
        <v>5</v>
      </c>
      <c r="O7" s="138">
        <f>COUNTIFS(Classification!$H4:$H249,$O4,Classification!$Z4:$Z249,$BP4)</f>
        <v>3</v>
      </c>
      <c r="P7" s="136">
        <f>COUNTIFS(Classification!$I4:$I249,$P4,Classification!$Z4:$Z249,$BP4)</f>
        <v>21</v>
      </c>
      <c r="Q7" s="138">
        <f>COUNTIFS(Classification!$I4:$I249,$Q4,Classification!$Z4:$Z249,$BP4)</f>
        <v>0</v>
      </c>
      <c r="R7" s="139">
        <f>COUNTIFS(Classification!$I4:$I249,$R4,Classification!$Z4:$Z249,$BP4)</f>
        <v>0</v>
      </c>
      <c r="S7" s="138">
        <f>COUNTIFS(Classification!$J4:$J249,$S4,Classification!$Z4:$Z249,$BP4)</f>
        <v>14</v>
      </c>
      <c r="T7" s="138">
        <f>COUNTIFS(Classification!$J4:$J249,$T4,Classification!$Z4:$Z249,$BP4)</f>
        <v>7</v>
      </c>
      <c r="U7" s="136">
        <f>COUNTIFS(Classification!$K4:$K249,$U4,Classification!$Z4:$Z249,$BP4)</f>
        <v>14</v>
      </c>
      <c r="V7" s="139">
        <f>COUNTIFS(Classification!$J4:$J249,$V4,Classification!$Z4:$Z249,$BP4)</f>
        <v>7</v>
      </c>
      <c r="W7" s="138">
        <f>COUNTIFS(Classification!$L4:$L249,$W4,Classification!$Z4:$Z249,$BP4)</f>
        <v>18</v>
      </c>
      <c r="X7" s="138">
        <f>COUNTIFS(Classification!$L4:$L249,$X4,Classification!$Z4:$Z249,$BP4)</f>
        <v>2</v>
      </c>
      <c r="Y7" s="136">
        <f>COUNTIFS(Classification!$M4:$M249,$Y4,Classification!$Z4:$Z249,$BP4)</f>
        <v>10</v>
      </c>
      <c r="Z7" s="138">
        <f>COUNTIFS(Classification!$M4:$M249,$Z4,Classification!$Z4:$Z249,$BP4)</f>
        <v>2</v>
      </c>
      <c r="AA7" s="139">
        <f>COUNTIFS(Classification!$M4:$M249,$AA4,Classification!$Z4:$Z249,$BP4)</f>
        <v>9</v>
      </c>
      <c r="AB7" s="138">
        <f>COUNTIFS(Classification!$N4:$N249,$AB4,Classification!$Z4:$Z249,$BP4)</f>
        <v>6</v>
      </c>
      <c r="AC7" s="138">
        <f>COUNTIFS(Classification!$N4:$N249,$AC4,Classification!$Z4:$Z249,$BP4)</f>
        <v>8</v>
      </c>
      <c r="AD7" s="138">
        <f>COUNTIFS(Classification!$N4:$N249,$AD4,Classification!$Z4:$Z249,$BP4)</f>
        <v>1</v>
      </c>
      <c r="AE7" s="138">
        <f>COUNTIFS(Classification!$N4:$N249,$AE4,Classification!$Z4:$Z249,$BP4)</f>
        <v>2</v>
      </c>
      <c r="AF7" s="138">
        <f>COUNTIFS(Classification!$N4:$N249,$AF4,Classification!$Z4:$Z249,$BP4)</f>
        <v>2</v>
      </c>
      <c r="AG7" s="138">
        <f>COUNTIFS(Classification!$N4:$N249,$AG4,Classification!$Z4:$Z249,$BP4)</f>
        <v>2</v>
      </c>
      <c r="AH7" s="136">
        <f>COUNTIFS(Classification!$O4:$O249,$AH4,Classification!$Z4:$Z249,$BP4)</f>
        <v>9</v>
      </c>
      <c r="AI7" s="138">
        <f>COUNTIFS(Classification!$O4:$O249,$AI4,Classification!$Z4:$Z249,$BP4)</f>
        <v>2</v>
      </c>
      <c r="AJ7" s="138">
        <f>COUNTIFS(Classification!$O4:$O249,$AJ4,Classification!$Z4:$Z249,$BP4)</f>
        <v>4</v>
      </c>
      <c r="AK7" s="139">
        <f>COUNTIFS(Classification!$O4:$O249,$AK4,Classification!$Z4:$Z249,$BP4)</f>
        <v>5</v>
      </c>
      <c r="AL7" s="138">
        <f>COUNTIFS(Classification!$P4:$P249,$AL4,Classification!$Z4:$Z249,$BP4)</f>
        <v>7</v>
      </c>
      <c r="AM7" s="138">
        <f>COUNTIFS(Classification!$P4:$P249,$AM4,Classification!$Z4:$Z249,$BP4)</f>
        <v>8</v>
      </c>
      <c r="AN7" s="138">
        <f>COUNTIFS(Classification!$P4:$P249,$AN4,Classification!$Z4:$Z249,$BP4)</f>
        <v>2</v>
      </c>
      <c r="AO7" s="138">
        <f>COUNTIFS(Classification!$P4:$P249,$AO4,Classification!$Z4:$Z249,$BP4)</f>
        <v>1</v>
      </c>
      <c r="AP7" s="138">
        <f>COUNTIFS(Classification!$P4:$P249,$AP4,Classification!$Z4:$Z249,$BP4)</f>
        <v>3</v>
      </c>
      <c r="AQ7" s="136">
        <f>COUNTIFS(Classification!$Q4:$Q249,$AQ4,Classification!$Z4:$Z249,$BP4)</f>
        <v>6</v>
      </c>
      <c r="AR7" s="138">
        <f>COUNTIFS(Classification!$Q4:$Q249,$AR4,Classification!$Z4:$Z249,$BP4)</f>
        <v>14</v>
      </c>
      <c r="AS7" s="139">
        <f>COUNTIFS(Classification!$Q4:$Q249,$AS4,Classification!$Z4:$Z249,$BP4)</f>
        <v>1</v>
      </c>
      <c r="AT7" s="138">
        <f>COUNTIFS(Classification!$R4:$R249,$AT4,Classification!$Z4:$Z249,$BP4)</f>
        <v>7</v>
      </c>
      <c r="AU7" s="138">
        <f>COUNTIFS(Classification!$R4:$R249,$AU4,Classification!$Z4:$Z249,$BP4)</f>
        <v>10</v>
      </c>
      <c r="AV7" s="138">
        <f>COUNTIFS(Classification!$R4:$R249,$AV4,Classification!$Z4:$Z249,$BP4)</f>
        <v>2</v>
      </c>
      <c r="AW7" s="138">
        <f>COUNTIFS(Classification!$R4:$R249,$AW4,Classification!$Z4:$Z249,$BP4)</f>
        <v>2</v>
      </c>
      <c r="AX7" s="136">
        <f>COUNTIFS(Classification!$S4:$S249,$AX4,Classification!$Z4:$Z249,$BP4)</f>
        <v>12</v>
      </c>
      <c r="AY7" s="138">
        <f>COUNTIFS(Classification!$S4:$S249,$AY4,Classification!$Z4:$Z249,$BP4)</f>
        <v>9</v>
      </c>
      <c r="AZ7" s="139">
        <f>COUNTIFS(Classification!$S4:$S249,$AZ4,Classification!$Z4:$Z249,$BP4)</f>
        <v>0</v>
      </c>
      <c r="BA7" s="138">
        <f>COUNTIFS(Classification!$T4:$T249,$BA4,Classification!$Z4:$Z249,$BP4)</f>
        <v>14</v>
      </c>
      <c r="BB7" s="138">
        <f>COUNTIFS(Classification!$T4:$T249,$BB4,Classification!$Z4:$Z249,$BP4)</f>
        <v>6</v>
      </c>
      <c r="BC7" s="138">
        <f>COUNTIFS(Classification!$T4:$T249,$BC4,Classification!$Z4:$Z249,$BP4)</f>
        <v>1</v>
      </c>
      <c r="BD7" s="136">
        <f>COUNTIFS(Classification!$U4:$U249,$BD4,Classification!$Z4:$Z249,$BP4)</f>
        <v>6</v>
      </c>
      <c r="BE7" s="138">
        <f>COUNTIFS(Classification!$U4:$U249,$BE4,Classification!$Z4:$Z249,$BP4)</f>
        <v>9</v>
      </c>
      <c r="BF7" s="138">
        <f>COUNTIFS(Classification!$U4:$U249,$BF4,Classification!$Z4:$Z249,$BP4)</f>
        <v>4</v>
      </c>
      <c r="BG7" s="139">
        <f>COUNTIFS(Classification!$U4:$U249,$BG4,Classification!$Z4:$Z249,$BP4)</f>
        <v>1</v>
      </c>
      <c r="BH7" s="138">
        <f>COUNTIFS(Classification!$V4:$V249,$BH4,Classification!$Z4:$Z249,$BP4)</f>
        <v>11</v>
      </c>
      <c r="BI7" s="138">
        <f>COUNTIFS(Classification!$V4:$V249,$BI4,Classification!$Z4:$Z249,$BP4)</f>
        <v>10</v>
      </c>
      <c r="BJ7" s="136">
        <f>COUNTIFS(Classification!$Y4:$Y249,$BJ4,Classification!$Z4:$Z249,$BP4)</f>
        <v>9</v>
      </c>
      <c r="BK7" s="138">
        <f>COUNTIFS(Classification!$Y4:$Y249,$BK4,Classification!$Z4:$Z249,$BP4)</f>
        <v>1</v>
      </c>
      <c r="BL7" s="138">
        <f>COUNTIFS(Classification!$Y4:$Y249,$BL4,Classification!$Z4:$Z249,$BP4)</f>
        <v>1</v>
      </c>
      <c r="BM7" s="139">
        <f>COUNTIFS(Classification!$Y4:$Y249,$BM4,Classification!$Z4:$Z249,$BP4)</f>
        <v>9</v>
      </c>
      <c r="BN7" s="136">
        <f>COUNTIFS(Classification!$Z4:$Z249,$BN4,Classification!$Z4:$Z249,$BP4)</f>
        <v>0</v>
      </c>
      <c r="BO7" s="138">
        <f>COUNTIFS(Classification!$Z4:$Z249,$BO4,Classification!$Z4:$Z249,$BP4)</f>
        <v>0</v>
      </c>
      <c r="BP7" s="138">
        <f>COUNTIFS(Classification!$Z4:$Z249,$BP4,Classification!$Z4:$Z249,$BP4)</f>
        <v>21</v>
      </c>
      <c r="BQ7" s="138"/>
      <c r="BR7" s="139"/>
    </row>
    <row r="8">
      <c r="A8" s="128"/>
      <c r="B8" s="130"/>
      <c r="C8" s="131"/>
      <c r="D8" s="88" t="s">
        <v>71</v>
      </c>
      <c r="E8" s="136">
        <f>COUNTIFS(Classification!$E4:$E249,$E4,Classification!$Z4:$Z249,$BO4)</f>
        <v>0</v>
      </c>
      <c r="F8" s="138">
        <f>COUNTIFS(Classification!$E4:$E249,$F4,Classification!$Z4:$Z249,$BO4)</f>
        <v>0</v>
      </c>
      <c r="G8" s="139">
        <f>COUNTIFS(Classification!$E4:$E249,$G4,Classification!$Z4:$Z249,$BO4)</f>
        <v>2</v>
      </c>
      <c r="H8" s="138">
        <f>COUNTIFS(Classification!$F4:$F249,$H4,Classification!$Z4:$Z249,$BO4)</f>
        <v>1</v>
      </c>
      <c r="I8" s="138">
        <f>COUNTIFS(Classification!$F4:$F249,$I4,Classification!$Z4:$Z249,$BO4)</f>
        <v>0</v>
      </c>
      <c r="J8" s="138">
        <f>COUNTIFS(Classification!$F4:$F249,$J4,Classification!$Z4:$Z249,$BO4)</f>
        <v>1</v>
      </c>
      <c r="K8" s="136">
        <f>COUNTIFS(Classification!$G4:$G249,$K4,Classification!$Z4:$Z249,$BO4)</f>
        <v>0</v>
      </c>
      <c r="L8" s="139">
        <f>COUNTIFS(Classification!$G4:$G249,$L4,Classification!$Z4:$Z249,$BO4)</f>
        <v>2</v>
      </c>
      <c r="M8" s="138">
        <f>COUNTIFS(Classification!$H4:$H249,$M4,Classification!$Z4:$Z249,$BO4)</f>
        <v>2</v>
      </c>
      <c r="N8" s="138">
        <f>COUNTIFS(Classification!$H4:$H249,$N4,Classification!$Z4:$Z249,$BO4)</f>
        <v>0</v>
      </c>
      <c r="O8" s="138">
        <f>COUNTIFS(Classification!$H4:$H249,$O4,Classification!$Z4:$Z249,$BO4)</f>
        <v>0</v>
      </c>
      <c r="P8" s="136">
        <f>COUNTIFS(Classification!$I4:$I249,$P4,Classification!$Z4:$Z249,$BO4)</f>
        <v>2</v>
      </c>
      <c r="Q8" s="138">
        <f>COUNTIFS(Classification!$I4:$I249,$Q4,Classification!$Z4:$Z249,$BO4)</f>
        <v>0</v>
      </c>
      <c r="R8" s="139">
        <f>COUNTIFS(Classification!$I4:$I249,$R4,Classification!$Z4:$Z249,$BO4)</f>
        <v>0</v>
      </c>
      <c r="S8" s="138">
        <f>COUNTIFS(Classification!$J4:$J249,$S4,Classification!$Z4:$Z249,$BO4)</f>
        <v>2</v>
      </c>
      <c r="T8" s="138">
        <f>COUNTIFS(Classification!$J4:$J249,$T4,Classification!$Z4:$Z249,$BO4)</f>
        <v>0</v>
      </c>
      <c r="U8" s="136">
        <f>COUNTIFS(Classification!$K4:$K249,$U4,Classification!$Z4:$Z249,$BO4)</f>
        <v>1</v>
      </c>
      <c r="V8" s="139">
        <f>COUNTIFS(Classification!$J4:$J249,$V4,Classification!$Z4:$Z249,$BO4)</f>
        <v>0</v>
      </c>
      <c r="W8" s="138">
        <f>COUNTIFS(Classification!$L4:$L249,$W4,Classification!$Z4:$Z249,$BO4)</f>
        <v>2</v>
      </c>
      <c r="X8" s="138">
        <f>COUNTIFS(Classification!$L4:$L249,$X4,Classification!$Z4:$Z249,$BO4)</f>
        <v>0</v>
      </c>
      <c r="Y8" s="136">
        <f>COUNTIFS(Classification!$M4:$M249,$Y4,Classification!$Z4:$Z249,$BO4)</f>
        <v>0</v>
      </c>
      <c r="Z8" s="138">
        <f>COUNTIFS(Classification!$M4:$M249,$Z4,Classification!$Z4:$Z249,$BO4)</f>
        <v>0</v>
      </c>
      <c r="AA8" s="139">
        <f>COUNTIFS(Classification!$M4:$M249,$AA4,Classification!$Z4:$Z249,$BO4)</f>
        <v>2</v>
      </c>
      <c r="AB8" s="138">
        <f>COUNTIFS(Classification!$N4:$N249,$AB4,Classification!$Z4:$Z249,$BO4)</f>
        <v>1</v>
      </c>
      <c r="AC8" s="138">
        <f>COUNTIFS(Classification!$N4:$N249,$AC4,Classification!$Z4:$Z249,$BO4)</f>
        <v>0</v>
      </c>
      <c r="AD8" s="138">
        <f>COUNTIFS(Classification!$N4:$N249,$AD4,Classification!$Z4:$Z249,$BO4)</f>
        <v>0</v>
      </c>
      <c r="AE8" s="138">
        <f>COUNTIFS(Classification!$N4:$N249,$AE4,Classification!$Z4:$Z249,$BO4)</f>
        <v>1</v>
      </c>
      <c r="AF8" s="138">
        <f>COUNTIFS(Classification!$N4:$N249,$AF4,Classification!$Z4:$Z249,$BO4)</f>
        <v>0</v>
      </c>
      <c r="AG8" s="138">
        <f>COUNTIFS(Classification!$N4:$N249,$AG4,Classification!$Z4:$Z249,$BO4)</f>
        <v>0</v>
      </c>
      <c r="AH8" s="136">
        <f>COUNTIFS(Classification!$O4:$O249,$AH4,Classification!$Z4:$Z249,$BO4)</f>
        <v>0</v>
      </c>
      <c r="AI8" s="138">
        <f>COUNTIFS(Classification!$O4:$O249,$AI4,Classification!$Z4:$Z249,$BO4)</f>
        <v>2</v>
      </c>
      <c r="AJ8" s="138">
        <f>COUNTIFS(Classification!$O4:$O249,$AJ4,Classification!$Z4:$Z249,$BO4)</f>
        <v>0</v>
      </c>
      <c r="AK8" s="139">
        <f>COUNTIFS(Classification!$O4:$O249,$AK4,Classification!$Z4:$Z249,$BO4)</f>
        <v>0</v>
      </c>
      <c r="AL8" s="138">
        <f>COUNTIFS(Classification!$P4:$P249,$AL4,Classification!$Z4:$Z249,$BO4)</f>
        <v>0</v>
      </c>
      <c r="AM8" s="138">
        <f>COUNTIFS(Classification!$P4:$P249,$AM4,Classification!$Z4:$Z249,$BO4)</f>
        <v>1</v>
      </c>
      <c r="AN8" s="138">
        <f>COUNTIFS(Classification!$P4:$P249,$AN4,Classification!$Z4:$Z249,$BO4)</f>
        <v>0</v>
      </c>
      <c r="AO8" s="138">
        <f>COUNTIFS(Classification!$P4:$P249,$AO4,Classification!$Z4:$Z249,$BO4)</f>
        <v>0</v>
      </c>
      <c r="AP8" s="138">
        <f>COUNTIFS(Classification!$P4:$P249,$AP4,Classification!$Z4:$Z249,$BO4)</f>
        <v>1</v>
      </c>
      <c r="AQ8" s="136">
        <f>COUNTIFS(Classification!$Q4:$Q249,$AQ4,Classification!$Z4:$Z249,$BO4)</f>
        <v>2</v>
      </c>
      <c r="AR8" s="138">
        <f>COUNTIFS(Classification!$Q4:$Q249,$AR4,Classification!$Z4:$Z249,$BO4)</f>
        <v>0</v>
      </c>
      <c r="AS8" s="139">
        <f>COUNTIFS(Classification!$Q4:$Q249,$AS4,Classification!$Z4:$Z249,$BO4)</f>
        <v>0</v>
      </c>
      <c r="AT8" s="138">
        <f>COUNTIFS(Classification!$R4:$R249,$AT4,Classification!$Z4:$Z249,$BO4)</f>
        <v>1</v>
      </c>
      <c r="AU8" s="138">
        <f>COUNTIFS(Classification!$R4:$R249,$AU4,Classification!$Z4:$Z249,$BO4)</f>
        <v>1</v>
      </c>
      <c r="AV8" s="138">
        <f>COUNTIFS(Classification!$R4:$R249,$AV4,Classification!$Z4:$Z249,$BO4)</f>
        <v>0</v>
      </c>
      <c r="AW8" s="138">
        <f>COUNTIFS(Classification!$R4:$R249,$AW4,Classification!$Z4:$Z249,$BO4)</f>
        <v>0</v>
      </c>
      <c r="AX8" s="136">
        <f>COUNTIFS(Classification!$S4:$S249,$AX4,Classification!$Z4:$Z249,$BO4)</f>
        <v>1</v>
      </c>
      <c r="AY8" s="138">
        <f>COUNTIFS(Classification!$S4:$S249,$AY4,Classification!$Z4:$Z249,$BO4)</f>
        <v>1</v>
      </c>
      <c r="AZ8" s="139">
        <f>COUNTIFS(Classification!$S4:$S249,$AZ4,Classification!$Z4:$Z249,$BO4)</f>
        <v>0</v>
      </c>
      <c r="BA8" s="138">
        <f>COUNTIFS(Classification!$T4:$T249,$BA4,Classification!$Z4:$Z249,$BO4)</f>
        <v>0</v>
      </c>
      <c r="BB8" s="138">
        <f>COUNTIFS(Classification!$T4:$T249,$BB4,Classification!$Z4:$Z249,$BO4)</f>
        <v>1</v>
      </c>
      <c r="BC8" s="138">
        <f>COUNTIFS(Classification!$T4:$T249,$BC4,Classification!$Z4:$Z249,$BO4)</f>
        <v>1</v>
      </c>
      <c r="BD8" s="136">
        <f>COUNTIFS(Classification!$U4:$U249,$BD4,Classification!$Z4:$Z249,$BO4)</f>
        <v>0</v>
      </c>
      <c r="BE8" s="138">
        <f>COUNTIFS(Classification!$U4:$U249,$BE4,Classification!$Z4:$Z249,$BO4)</f>
        <v>1</v>
      </c>
      <c r="BF8" s="138">
        <f>COUNTIFS(Classification!$U4:$U249,$BF4,Classification!$Z4:$Z249,$BO4)</f>
        <v>1</v>
      </c>
      <c r="BG8" s="139">
        <f>COUNTIFS(Classification!$U4:$U249,$BG4,Classification!$Z4:$Z249,$BO4)</f>
        <v>0</v>
      </c>
      <c r="BH8" s="138">
        <f>COUNTIFS(Classification!$V4:$V249,$BH4,Classification!$Z4:$Z249,$BO4)</f>
        <v>2</v>
      </c>
      <c r="BI8" s="138">
        <f>COUNTIFS(Classification!$V4:$V249,$BI4,Classification!$Z4:$Z249,$BO4)</f>
        <v>0</v>
      </c>
      <c r="BJ8" s="136">
        <f>COUNTIFS(Classification!$Y4:$Y249,$BJ4,Classification!$Z4:$Z249,$BO4)</f>
        <v>1</v>
      </c>
      <c r="BK8" s="138">
        <f>COUNTIFS(Classification!$Y4:$Y249,$BK4,Classification!$Z4:$Z249,$BO4)</f>
        <v>0</v>
      </c>
      <c r="BL8" s="138">
        <f>COUNTIFS(Classification!$Y4:$Y249,$BL4,Classification!$Z4:$Z249,$BO4)</f>
        <v>0</v>
      </c>
      <c r="BM8" s="139">
        <f>COUNTIFS(Classification!$Y4:$Y249,$BM4,Classification!$Z4:$Z249,$BO4)</f>
        <v>1</v>
      </c>
      <c r="BN8" s="136">
        <f>COUNTIFS(Classification!$Z4:$Z249,$BN4,Classification!$Z4:$Z249,$BO4)</f>
        <v>0</v>
      </c>
      <c r="BO8" s="138">
        <f>COUNTIFS(Classification!$Z4:$Z249,$BO4,Classification!$Z4:$Z249,$BO4)</f>
        <v>2</v>
      </c>
      <c r="BP8" s="138"/>
      <c r="BQ8" s="138"/>
      <c r="BR8" s="139"/>
    </row>
    <row r="9">
      <c r="A9" s="128"/>
      <c r="B9" s="44"/>
      <c r="C9" s="42"/>
      <c r="D9" s="191" t="s">
        <v>70</v>
      </c>
      <c r="E9" s="193">
        <f>COUNTIFS(Classification!$E4:$E249,$E4,Classification!$Z4:$Z249,$BN4)</f>
        <v>0</v>
      </c>
      <c r="F9" s="194">
        <f>COUNTIFS(Classification!$E4:$E249,$F4,Classification!$Z4:$Z249,$BN4)</f>
        <v>1</v>
      </c>
      <c r="G9" s="195">
        <f>COUNTIFS(Classification!$E4:$E249,$G4,Classification!$Z4:$Z249,$BN4)</f>
        <v>1</v>
      </c>
      <c r="H9" s="194">
        <f>COUNTIFS(Classification!$F4:$F249,$H4,Classification!$Z4:$Z249,$BN4)</f>
        <v>1</v>
      </c>
      <c r="I9" s="194">
        <f>COUNTIFS(Classification!$F4:$F249,$I4,Classification!$Z4:$Z249,$BN4)</f>
        <v>1</v>
      </c>
      <c r="J9" s="194">
        <f>COUNTIFS(Classification!$F4:$F249,$J4,Classification!$Z4:$Z249,$BN4)</f>
        <v>0</v>
      </c>
      <c r="K9" s="193">
        <f>COUNTIFS(Classification!$G4:$G249,$K4,Classification!$Z4:$Z249,$BN4)</f>
        <v>0</v>
      </c>
      <c r="L9" s="195">
        <f>COUNTIFS(Classification!$G4:$G249,$L4,Classification!$Z4:$Z249,$BN4)</f>
        <v>2</v>
      </c>
      <c r="M9" s="194">
        <f>COUNTIFS(Classification!$H4:$H249,$M4,Classification!$Z4:$Z249,$BN4)</f>
        <v>2</v>
      </c>
      <c r="N9" s="194">
        <f>COUNTIFS(Classification!$H4:$H249,$N4,Classification!$Z4:$Z249,$BN4)</f>
        <v>0</v>
      </c>
      <c r="O9" s="194">
        <f>COUNTIFS(Classification!$H4:$H249,$O4,Classification!$Z4:$Z249,$BN4)</f>
        <v>0</v>
      </c>
      <c r="P9" s="193">
        <f>COUNTIFS(Classification!$I4:$I249,$P4,Classification!$Z4:$Z249,$BN4)</f>
        <v>2</v>
      </c>
      <c r="Q9" s="194">
        <f>COUNTIFS(Classification!$I4:$I249,$Q4,Classification!$Z4:$Z249,$BN4)</f>
        <v>0</v>
      </c>
      <c r="R9" s="195">
        <f>COUNTIFS(Classification!$I4:$I249,$R4,Classification!$Z4:$Z249,$BN4)</f>
        <v>0</v>
      </c>
      <c r="S9" s="194">
        <f>COUNTIFS(Classification!$J4:$J249,$S4,Classification!$Z4:$Z249,$BN4)</f>
        <v>0</v>
      </c>
      <c r="T9" s="194">
        <f>COUNTIFS(Classification!$J4:$J249,$T4,Classification!$Z4:$Z249,$BN4)</f>
        <v>2</v>
      </c>
      <c r="U9" s="193">
        <f>COUNTIFS(Classification!$K4:$K249,$U4,Classification!$Z4:$Z249,$BN4)</f>
        <v>2</v>
      </c>
      <c r="V9" s="195">
        <f>COUNTIFS(Classification!$J4:$J249,$V4,Classification!$Z4:$Z249,$BN4)</f>
        <v>2</v>
      </c>
      <c r="W9" s="194">
        <f>COUNTIFS(Classification!$L4:$L249,$W4,Classification!$Z4:$Z249,$BN4)</f>
        <v>2</v>
      </c>
      <c r="X9" s="194">
        <f>COUNTIFS(Classification!$L4:$L249,$X4,Classification!$Z4:$Z249,$BN4)</f>
        <v>0</v>
      </c>
      <c r="Y9" s="193">
        <f>COUNTIFS(Classification!$M4:$M249,$Y4,Classification!$Z4:$Z249,$BN4)</f>
        <v>0</v>
      </c>
      <c r="Z9" s="194">
        <f>COUNTIFS(Classification!$M4:$M249,$Z4,Classification!$Z4:$Z249,$BN4)</f>
        <v>0</v>
      </c>
      <c r="AA9" s="195">
        <f>COUNTIFS(Classification!$M4:$M249,$AA4,Classification!$Z4:$Z249,$BN4)</f>
        <v>2</v>
      </c>
      <c r="AB9" s="194">
        <f>COUNTIFS(Classification!$N4:$N249,$AB4,Classification!$Z4:$Z249,$BN4)</f>
        <v>2</v>
      </c>
      <c r="AC9" s="194">
        <f>COUNTIFS(Classification!$N4:$N249,$AC4,Classification!$Z4:$Z249,$BN4)</f>
        <v>0</v>
      </c>
      <c r="AD9" s="194">
        <f>COUNTIFS(Classification!$N4:$N249,$AD4,Classification!$Z4:$Z249,$BN4)</f>
        <v>0</v>
      </c>
      <c r="AE9" s="194">
        <f>COUNTIFS(Classification!$N4:$N249,$AE4,Classification!$Z4:$Z249,$BN4)</f>
        <v>0</v>
      </c>
      <c r="AF9" s="194">
        <f>COUNTIFS(Classification!$N4:$N249,$AF4,Classification!$Z4:$Z249,$BN4)</f>
        <v>0</v>
      </c>
      <c r="AG9" s="194">
        <f>COUNTIFS(Classification!$N4:$N249,$AG4,Classification!$Z4:$Z249,$BN4)</f>
        <v>0</v>
      </c>
      <c r="AH9" s="193">
        <f>COUNTIFS(Classification!$O4:$O249,$AH4,Classification!$Z4:$Z249,$BN4)</f>
        <v>0</v>
      </c>
      <c r="AI9" s="194">
        <f>COUNTIFS(Classification!$O4:$O249,$AI4,Classification!$Z4:$Z249,$BN4)</f>
        <v>1</v>
      </c>
      <c r="AJ9" s="194">
        <f>COUNTIFS(Classification!$O4:$O249,$AJ4,Classification!$Z4:$Z249,$BN4)</f>
        <v>0</v>
      </c>
      <c r="AK9" s="195">
        <f>COUNTIFS(Classification!$O4:$O249,$AK4,Classification!$Z4:$Z249,$BN4)</f>
        <v>1</v>
      </c>
      <c r="AL9" s="194">
        <f>COUNTIFS(Classification!$P4:$P249,$AL4,Classification!$Z4:$Z249,$BN4)</f>
        <v>0</v>
      </c>
      <c r="AM9" s="194">
        <f>COUNTIFS(Classification!$P4:$P249,$AM4,Classification!$Z4:$Z249,$BN4)</f>
        <v>1</v>
      </c>
      <c r="AN9" s="194">
        <f>COUNTIFS(Classification!$P4:$P249,$AN4,Classification!$Z4:$Z249,$BN4)</f>
        <v>0</v>
      </c>
      <c r="AO9" s="194">
        <f>COUNTIFS(Classification!$P4:$P249,$AO4,Classification!$Z4:$Z249,$BN4)</f>
        <v>0</v>
      </c>
      <c r="AP9" s="194">
        <f>COUNTIFS(Classification!$P4:$P249,$AP4,Classification!$Z4:$Z249,$BN4)</f>
        <v>1</v>
      </c>
      <c r="AQ9" s="193">
        <f>COUNTIFS(Classification!$Q4:$Q249,$AQ4,Classification!$Z4:$Z249,$BN4)</f>
        <v>0</v>
      </c>
      <c r="AR9" s="194">
        <f>COUNTIFS(Classification!$Q4:$Q249,$AR4,Classification!$Z4:$Z249,$BN4)</f>
        <v>2</v>
      </c>
      <c r="AS9" s="195">
        <f>COUNTIFS(Classification!$Q4:$Q249,$AS4,Classification!$Z4:$Z249,$BN4)</f>
        <v>0</v>
      </c>
      <c r="AT9" s="194">
        <f>COUNTIFS(Classification!$R4:$R249,$AT4,Classification!$Z4:$Z249,$BN4)</f>
        <v>1</v>
      </c>
      <c r="AU9" s="194">
        <f>COUNTIFS(Classification!$R4:$R249,$AU4,Classification!$Z4:$Z249,$BN4)</f>
        <v>1</v>
      </c>
      <c r="AV9" s="194">
        <f>COUNTIFS(Classification!$R4:$R249,$AV4,Classification!$Z4:$Z249,$BN4)</f>
        <v>0</v>
      </c>
      <c r="AW9" s="194">
        <f>COUNTIFS(Classification!$R4:$R249,$AW4,Classification!$Z4:$Z249,$BN4)</f>
        <v>0</v>
      </c>
      <c r="AX9" s="193">
        <f>COUNTIFS(Classification!$S4:$S249,$AX4,Classification!$Z4:$Z249,$BN4)</f>
        <v>1</v>
      </c>
      <c r="AY9" s="194">
        <f>COUNTIFS(Classification!$S4:$S249,$AY4,Classification!$Z4:$Z249,$BN4)</f>
        <v>1</v>
      </c>
      <c r="AZ9" s="195">
        <f>COUNTIFS(Classification!$S4:$S249,$AZ4,Classification!$Z4:$Z249,$BN4)</f>
        <v>0</v>
      </c>
      <c r="BA9" s="194">
        <f>COUNTIFS(Classification!$T4:$T249,$BA4,Classification!$Z4:$Z249,$BN4)</f>
        <v>2</v>
      </c>
      <c r="BB9" s="194">
        <f>COUNTIFS(Classification!$T4:$T249,$BB4,Classification!$Z4:$Z249,$BN4)</f>
        <v>0</v>
      </c>
      <c r="BC9" s="194">
        <f>COUNTIFS(Classification!$T4:$T249,$BC4,Classification!$Z4:$Z249,$BN4)</f>
        <v>0</v>
      </c>
      <c r="BD9" s="193">
        <f>COUNTIFS(Classification!$U4:$U249,$BD4,Classification!$Z4:$Z249,$BN4)</f>
        <v>0</v>
      </c>
      <c r="BE9" s="194">
        <f>COUNTIFS(Classification!$U4:$U249,$BE4,Classification!$Z4:$Z249,$BN4)</f>
        <v>2</v>
      </c>
      <c r="BF9" s="194">
        <f>COUNTIFS(Classification!$U4:$U249,$BF4,Classification!$Z4:$Z249,$BN4)</f>
        <v>0</v>
      </c>
      <c r="BG9" s="195">
        <f>COUNTIFS(Classification!$U4:$U249,$BG4,Classification!$Z4:$Z249,$BN4)</f>
        <v>0</v>
      </c>
      <c r="BH9" s="194">
        <f>COUNTIFS(Classification!$V4:$V249,$BH4,Classification!$Z4:$Z249,$BN4)</f>
        <v>2</v>
      </c>
      <c r="BI9" s="194">
        <f>COUNTIFS(Classification!$V4:$V249,$BI4,Classification!$Z4:$Z249,$BN4)</f>
        <v>0</v>
      </c>
      <c r="BJ9" s="193">
        <f>COUNTIFS(Classification!$Y4:$Y249,$BJ4,Classification!$Z4:$Z249,$BN4)</f>
        <v>1</v>
      </c>
      <c r="BK9" s="194">
        <f>COUNTIFS(Classification!$Y4:$Y249,$BK4,Classification!$Z4:$Z249,$BN4)</f>
        <v>0</v>
      </c>
      <c r="BL9" s="194">
        <f>COUNTIFS(Classification!$Y4:$Y249,$BL4,Classification!$Z4:$Z249,$BN4)</f>
        <v>0</v>
      </c>
      <c r="BM9" s="195">
        <f>COUNTIFS(Classification!$Y4:$Y249,$BM4,Classification!$Z4:$Z249,$BN4)</f>
        <v>1</v>
      </c>
      <c r="BN9" s="193">
        <f>COUNTIFS(Classification!$Z4:$Z249,$BN4,Classification!$Z4:$Z249,$BN4)</f>
        <v>2</v>
      </c>
      <c r="BO9" s="194"/>
      <c r="BP9" s="194"/>
      <c r="BQ9" s="194"/>
      <c r="BR9" s="195"/>
    </row>
    <row r="10">
      <c r="A10" s="128"/>
      <c r="B10" s="38" t="s">
        <v>31</v>
      </c>
      <c r="C10" s="15"/>
      <c r="D10" s="213" t="s">
        <v>69</v>
      </c>
      <c r="E10" s="214">
        <f>COUNTIFS(Classification!$E4:$E249,$E4,Classification!$Y4:$Y249,$BM4)</f>
        <v>7</v>
      </c>
      <c r="F10" s="215">
        <f>COUNTIFS(Classification!$E4:$E249,$F4,Classification!$Y4:$Y249,$BM4)</f>
        <v>34</v>
      </c>
      <c r="G10" s="216">
        <f>COUNTIFS(Classification!$E4:$E249,$G4,Classification!$Y4:$Y249,$BM4)</f>
        <v>52</v>
      </c>
      <c r="H10" s="215">
        <f>COUNTIFS(Classification!$F4:$F249,$H4,Classification!$Y4:$Y249,$BM4)</f>
        <v>72</v>
      </c>
      <c r="I10" s="215">
        <f>COUNTIFS(Classification!$F4:$F249,$I4,Classification!$Y4:$Y249,$BM4)</f>
        <v>6</v>
      </c>
      <c r="J10" s="215">
        <f>COUNTIFS(Classification!$F4:$F249,$J4,Classification!$Y4:$Y249,$BM4)</f>
        <v>15</v>
      </c>
      <c r="K10" s="214">
        <f>COUNTIFS(Classification!$G4:$G249,$K4,Classification!$Y4:$Y249,$BM4)</f>
        <v>14</v>
      </c>
      <c r="L10" s="216">
        <f>COUNTIFS(Classification!$G4:$G249,$L4,Classification!$Y4:$Y249,$BM4)</f>
        <v>80</v>
      </c>
      <c r="M10" s="215">
        <f>COUNTIFS(Classification!$H4:$H249,$M4,Classification!$Y4:$Y249,$BM4)</f>
        <v>50</v>
      </c>
      <c r="N10" s="215">
        <f>COUNTIFS(Classification!$H4:$H249,$N4,Classification!$Y4:$Y249,$BM4)</f>
        <v>37</v>
      </c>
      <c r="O10" s="215">
        <f>COUNTIFS(Classification!$H4:$H249,$O4,Classification!$Y4:$Y249,$BM4)</f>
        <v>5</v>
      </c>
      <c r="P10" s="214">
        <f>COUNTIFS(Classification!$I4:$I249,$P4,Classification!$Y4:$Y249,$BM4)</f>
        <v>87</v>
      </c>
      <c r="Q10" s="215">
        <f>COUNTIFS(Classification!$I4:$I249,$Q4,Classification!$Y4:$Y249,$BM4)</f>
        <v>4</v>
      </c>
      <c r="R10" s="216">
        <f>COUNTIFS(Classification!$I4:$I249,$R4,Classification!$Y4:$Y249,$BM4)</f>
        <v>3</v>
      </c>
      <c r="S10" s="215">
        <f>COUNTIFS(Classification!$J4:$J249,$S4,Classification!$Y4:$Y249,$BM4)</f>
        <v>25</v>
      </c>
      <c r="T10" s="215">
        <f>COUNTIFS(Classification!$J4:$J249,$T4,Classification!$Y4:$Y249,$BM4)</f>
        <v>69</v>
      </c>
      <c r="U10" s="214">
        <f>COUNTIFS(Classification!$K4:$K249,$U4,Classification!$Y4:$Y249,$BM4)</f>
        <v>30</v>
      </c>
      <c r="V10" s="216">
        <f>COUNTIFS(Classification!$J4:$J249,$V4,Classification!$Y4:$Y249,$BM4)</f>
        <v>69</v>
      </c>
      <c r="W10" s="215">
        <f>COUNTIFS(Classification!$L4:$L249,$W4,Classification!$Y4:$Y249,$BM4)</f>
        <v>91</v>
      </c>
      <c r="X10" s="215">
        <f>COUNTIFS(Classification!$L4:$L249,$X4,Classification!$Y4:$Y249,$BM4)</f>
        <v>3</v>
      </c>
      <c r="Y10" s="214">
        <f>COUNTIFS(Classification!$M4:$M249,$Y4,Classification!$Y4:$Y249,$BM4)</f>
        <v>13</v>
      </c>
      <c r="Z10" s="215">
        <f>COUNTIFS(Classification!$M4:$M249,$Z4,Classification!$Y4:$Y249,$BM4)</f>
        <v>2</v>
      </c>
      <c r="AA10" s="216">
        <f>COUNTIFS(Classification!$M4:$M249,$AA4,Classification!$Y4:$Y249,$BM4)</f>
        <v>79</v>
      </c>
      <c r="AB10" s="215">
        <f>COUNTIFS(Classification!$N4:$N249,$AB4,Classification!$Y4:$Y249,$BM4)</f>
        <v>29</v>
      </c>
      <c r="AC10" s="215">
        <f>COUNTIFS(Classification!$N4:$N249,$AC4,Classification!$Y4:$Y249,$BM4)</f>
        <v>3</v>
      </c>
      <c r="AD10" s="215">
        <f>COUNTIFS(Classification!$N4:$N249,$AD4,Classification!$Y4:$Y249,$BM4)</f>
        <v>0</v>
      </c>
      <c r="AE10" s="215">
        <f>COUNTIFS(Classification!$N4:$N249,$AE4,Classification!$Y4:$Y249,$BM4)</f>
        <v>54</v>
      </c>
      <c r="AF10" s="215">
        <f>COUNTIFS(Classification!$N4:$N249,$AF4,Classification!$Y4:$Y249,$BM4)</f>
        <v>7</v>
      </c>
      <c r="AG10" s="215">
        <f>COUNTIFS(Classification!$N4:$N249,$AG4,Classification!$Y4:$Y249,$BM4)</f>
        <v>1</v>
      </c>
      <c r="AH10" s="214">
        <f>COUNTIFS(Classification!$O4:$O249,$AH4,Classification!$Y4:$Y249,$BM4)</f>
        <v>10</v>
      </c>
      <c r="AI10" s="215">
        <f>COUNTIFS(Classification!$O4:$O249,$AI4,Classification!$Y4:$Y249,$BM4)</f>
        <v>10</v>
      </c>
      <c r="AJ10" s="215">
        <f>COUNTIFS(Classification!$O4:$O249,$AJ4,Classification!$Y4:$Y249,$BM4)</f>
        <v>55</v>
      </c>
      <c r="AK10" s="216">
        <f>COUNTIFS(Classification!$O4:$O249,$AK4,Classification!$Y4:$Y249,$BM4)</f>
        <v>18</v>
      </c>
      <c r="AL10" s="215">
        <f>COUNTIFS(Classification!$P4:$P249,$AL4,Classification!$Y4:$Y249,$BM4)</f>
        <v>11</v>
      </c>
      <c r="AM10" s="215">
        <f>COUNTIFS(Classification!$P4:$P249,$AM4,Classification!$Y4:$Y249,$BM4)</f>
        <v>24</v>
      </c>
      <c r="AN10" s="215">
        <f>COUNTIFS(Classification!$P4:$P249,$AN4,Classification!$Y4:$Y249,$BM4)</f>
        <v>4</v>
      </c>
      <c r="AO10" s="215">
        <f>COUNTIFS(Classification!$P4:$P249,$AO4,Classification!$Y4:$Y249,$BM4)</f>
        <v>1</v>
      </c>
      <c r="AP10" s="215">
        <f>COUNTIFS(Classification!$P4:$P249,$AP4,Classification!$Y4:$Y249,$BM4)</f>
        <v>53</v>
      </c>
      <c r="AQ10" s="214">
        <f>COUNTIFS(Classification!$Q4:$Q249,$AQ4,Classification!$Y4:$Y249,$BM4)</f>
        <v>9</v>
      </c>
      <c r="AR10" s="215">
        <f>COUNTIFS(Classification!$Q4:$Q249,$AR4,Classification!$Y4:$Y249,$BM4)</f>
        <v>85</v>
      </c>
      <c r="AS10" s="216">
        <f>COUNTIFS(Classification!$Q4:$Q249,$AS4,Classification!$Y4:$Y249,$BM4)</f>
        <v>0</v>
      </c>
      <c r="AT10" s="215">
        <f>COUNTIFS(Classification!$R4:$R249,$AT4,Classification!$Y4:$Y249,$BM4)</f>
        <v>50</v>
      </c>
      <c r="AU10" s="215">
        <f>COUNTIFS(Classification!$R4:$R249,$AU4,Classification!$Y4:$Y249,$BM4)</f>
        <v>26</v>
      </c>
      <c r="AV10" s="215">
        <f>COUNTIFS(Classification!$R4:$R249,$AV4,Classification!$Y4:$Y249,$BM4)</f>
        <v>6</v>
      </c>
      <c r="AW10" s="215">
        <f>COUNTIFS(Classification!$R4:$R249,$AW4,Classification!$Y4:$Y249,$BM4)</f>
        <v>12</v>
      </c>
      <c r="AX10" s="214">
        <f>COUNTIFS(Classification!$S4:$S249,$AX4,Classification!$Y4:$Y249,$BM4)</f>
        <v>23</v>
      </c>
      <c r="AY10" s="215">
        <f>COUNTIFS(Classification!$S4:$S249,$AY4,Classification!$Y4:$Y249,$BM4)</f>
        <v>59</v>
      </c>
      <c r="AZ10" s="216">
        <f>COUNTIFS(Classification!$S4:$S249,$AZ4,Classification!$Y4:$Y249,$BM4)</f>
        <v>12</v>
      </c>
      <c r="BA10" s="215">
        <f>COUNTIFS(Classification!$T4:$T249,$BA4,Classification!$Y4:$Y249,$BM4)</f>
        <v>57</v>
      </c>
      <c r="BB10" s="215">
        <f>COUNTIFS(Classification!$T4:$T249,$BB4,Classification!$Y4:$Y249,$BM4)</f>
        <v>8</v>
      </c>
      <c r="BC10" s="215">
        <f>COUNTIFS(Classification!$T4:$T249,$BC4,Classification!$Y4:$Y249,$BM4)</f>
        <v>29</v>
      </c>
      <c r="BD10" s="214">
        <f>COUNTIFS(Classification!$U4:$U249,$BD4,Classification!$Y4:$Y249,$BM4)</f>
        <v>24</v>
      </c>
      <c r="BE10" s="215">
        <f>COUNTIFS(Classification!$U4:$U249,$BE4,Classification!$Y4:$Y249,$BM4)</f>
        <v>42</v>
      </c>
      <c r="BF10" s="215">
        <f>COUNTIFS(Classification!$U4:$U249,$BF4,Classification!$Y4:$Y249,$BM4)</f>
        <v>12</v>
      </c>
      <c r="BG10" s="216">
        <f>COUNTIFS(Classification!$U4:$U249,$BG4,Classification!$Y4:$Y249,$BM4)</f>
        <v>16</v>
      </c>
      <c r="BH10" s="215">
        <f>COUNTIFS(Classification!$V4:$V249,$BH4,Classification!$Y4:$Y249,$BM4)</f>
        <v>84</v>
      </c>
      <c r="BI10" s="215">
        <f>COUNTIFS(Classification!$V4:$V249,$BI4,Classification!$Y4:$Y249,$BM4)</f>
        <v>10</v>
      </c>
      <c r="BJ10" s="214">
        <f>COUNTIFS(Classification!$Y4:$Y249,$BJ4,Classification!$Y4:$Y249,$BM4)</f>
        <v>0</v>
      </c>
      <c r="BK10" s="215">
        <f>COUNTIFS(Classification!$Y4:$Y249,$BK4,Classification!$Y4:$Y249,$BM4)</f>
        <v>0</v>
      </c>
      <c r="BL10" s="215">
        <f>COUNTIFS(Classification!$Y4:$Y249,$BL4,Classification!$Y4:$Y249,$BM4)</f>
        <v>0</v>
      </c>
      <c r="BM10" s="216">
        <f>COUNTIFS(Classification!$Y4:$Y249,$BM4,Classification!$Y4:$Y249,$BM4)</f>
        <v>94</v>
      </c>
      <c r="BN10" s="214"/>
      <c r="BO10" s="215"/>
      <c r="BP10" s="215"/>
      <c r="BQ10" s="215"/>
      <c r="BR10" s="216"/>
    </row>
    <row r="11">
      <c r="A11" s="128"/>
      <c r="B11" s="130"/>
      <c r="C11" s="131"/>
      <c r="D11" s="220" t="s">
        <v>68</v>
      </c>
      <c r="E11" s="136">
        <f>COUNTIFS(Classification!$E4:$E249,$E4,Classification!$Y4:$Y249,$BL4)</f>
        <v>0</v>
      </c>
      <c r="F11" s="138">
        <f>COUNTIFS(Classification!$E4:$E249,$F4,Classification!$Y4:$Y249,$BL4)</f>
        <v>1</v>
      </c>
      <c r="G11" s="139">
        <f>COUNTIFS(Classification!$E4:$E249,$G4,Classification!$Y4:$Y249,$BL4)</f>
        <v>7</v>
      </c>
      <c r="H11" s="138">
        <f>COUNTIFS(Classification!$F4:$F249,$H4,Classification!$Y4:$Y249,$BL4)</f>
        <v>6</v>
      </c>
      <c r="I11" s="138">
        <f>COUNTIFS(Classification!$F4:$F249,$I4,Classification!$Y4:$Y249,$BL4)</f>
        <v>2</v>
      </c>
      <c r="J11" s="138">
        <f>COUNTIFS(Classification!$F4:$F249,$J4,Classification!$Y4:$Y249,$BL4)</f>
        <v>0</v>
      </c>
      <c r="K11" s="136">
        <f>COUNTIFS(Classification!$G4:$G249,$K4,Classification!$Y4:$Y249,$BL4)</f>
        <v>1</v>
      </c>
      <c r="L11" s="139">
        <f>COUNTIFS(Classification!$G4:$G249,$L4,Classification!$Y4:$Y249,$BL4)</f>
        <v>7</v>
      </c>
      <c r="M11" s="138">
        <f>COUNTIFS(Classification!$H4:$H249,$M4,Classification!$Y4:$Y249,$BL4)</f>
        <v>3</v>
      </c>
      <c r="N11" s="138">
        <f>COUNTIFS(Classification!$H4:$H249,$N4,Classification!$Y4:$Y249,$BL4)</f>
        <v>4</v>
      </c>
      <c r="O11" s="138">
        <f>COUNTIFS(Classification!$H4:$H249,$O4,Classification!$Y4:$Y249,$BL4)</f>
        <v>1</v>
      </c>
      <c r="P11" s="136">
        <f>COUNTIFS(Classification!$I4:$I249,$P4,Classification!$Y4:$Y249,$BL4)</f>
        <v>4</v>
      </c>
      <c r="Q11" s="138">
        <f>COUNTIFS(Classification!$I4:$I249,$Q4,Classification!$Y4:$Y249,$BL4)</f>
        <v>2</v>
      </c>
      <c r="R11" s="139">
        <f>COUNTIFS(Classification!$I4:$I249,$R4,Classification!$Y4:$Y249,$BL4)</f>
        <v>2</v>
      </c>
      <c r="S11" s="138">
        <f>COUNTIFS(Classification!$J4:$J249,$S4,Classification!$Y4:$Y249,$BL4)</f>
        <v>6</v>
      </c>
      <c r="T11" s="138">
        <f>COUNTIFS(Classification!$J4:$J249,$T4,Classification!$Y4:$Y249,$BL4)</f>
        <v>2</v>
      </c>
      <c r="U11" s="136">
        <f>COUNTIFS(Classification!$K4:$K249,$U4,Classification!$Y4:$Y249,$BL4)</f>
        <v>5</v>
      </c>
      <c r="V11" s="139">
        <f>COUNTIFS(Classification!$J4:$J249,$V4,Classification!$Y4:$Y249,$BL4)</f>
        <v>2</v>
      </c>
      <c r="W11" s="138">
        <f>COUNTIFS(Classification!$L4:$L249,$W4,Classification!$Y4:$Y249,$BL4)</f>
        <v>8</v>
      </c>
      <c r="X11" s="138">
        <f>COUNTIFS(Classification!$L4:$L249,$X4,Classification!$Y4:$Y249,$BL4)</f>
        <v>0</v>
      </c>
      <c r="Y11" s="136">
        <f>COUNTIFS(Classification!$M4:$M249,$Y4,Classification!$Y4:$Y249,$BL4)</f>
        <v>0</v>
      </c>
      <c r="Z11" s="138">
        <f>COUNTIFS(Classification!$M4:$M249,$Z4,Classification!$Y4:$Y249,$BL4)</f>
        <v>0</v>
      </c>
      <c r="AA11" s="139">
        <f>COUNTIFS(Classification!$M4:$M249,$AA4,Classification!$Y4:$Y249,$BL4)</f>
        <v>8</v>
      </c>
      <c r="AB11" s="138">
        <f>COUNTIFS(Classification!$N4:$N249,$AB4,Classification!$Y4:$Y249,$BL4)</f>
        <v>3</v>
      </c>
      <c r="AC11" s="138">
        <f>COUNTIFS(Classification!$N4:$N249,$AC4,Classification!$Y4:$Y249,$BL4)</f>
        <v>1</v>
      </c>
      <c r="AD11" s="138">
        <f>COUNTIFS(Classification!$N4:$N249,$AD4,Classification!$Y4:$Y249,$BL4)</f>
        <v>1</v>
      </c>
      <c r="AE11" s="138">
        <f>COUNTIFS(Classification!$N4:$N249,$AE4,Classification!$Y4:$Y249,$BL4)</f>
        <v>3</v>
      </c>
      <c r="AF11" s="138">
        <f>COUNTIFS(Classification!$N4:$N249,$AF4,Classification!$Y4:$Y249,$BL4)</f>
        <v>0</v>
      </c>
      <c r="AG11" s="138">
        <f>COUNTIFS(Classification!$N4:$N249,$AG4,Classification!$Y4:$Y249,$BL4)</f>
        <v>0</v>
      </c>
      <c r="AH11" s="136">
        <f>COUNTIFS(Classification!$O4:$O249,$AH4,Classification!$Y4:$Y249,$BL4)</f>
        <v>0</v>
      </c>
      <c r="AI11" s="138">
        <f>COUNTIFS(Classification!$O4:$O249,$AI4,Classification!$Y4:$Y249,$BL4)</f>
        <v>0</v>
      </c>
      <c r="AJ11" s="138">
        <f>COUNTIFS(Classification!$O4:$O249,$AJ4,Classification!$Y4:$Y249,$BL4)</f>
        <v>6</v>
      </c>
      <c r="AK11" s="139">
        <f>COUNTIFS(Classification!$O4:$O249,$AK4,Classification!$Y4:$Y249,$BL4)</f>
        <v>1</v>
      </c>
      <c r="AL11" s="138">
        <f>COUNTIFS(Classification!$P4:$P249,$AL4,Classification!$Y4:$Y249,$BL4)</f>
        <v>0</v>
      </c>
      <c r="AM11" s="138">
        <f>COUNTIFS(Classification!$P4:$P249,$AM4,Classification!$Y4:$Y249,$BL4)</f>
        <v>2</v>
      </c>
      <c r="AN11" s="138">
        <f>COUNTIFS(Classification!$P4:$P249,$AN4,Classification!$Y4:$Y249,$BL4)</f>
        <v>1</v>
      </c>
      <c r="AO11" s="138">
        <f>COUNTIFS(Classification!$P4:$P249,$AO4,Classification!$Y4:$Y249,$BL4)</f>
        <v>0</v>
      </c>
      <c r="AP11" s="138">
        <f>COUNTIFS(Classification!$P4:$P249,$AP4,Classification!$Y4:$Y249,$BL4)</f>
        <v>5</v>
      </c>
      <c r="AQ11" s="136">
        <f>COUNTIFS(Classification!$Q4:$Q249,$AQ4,Classification!$Y4:$Y249,$BL4)</f>
        <v>1</v>
      </c>
      <c r="AR11" s="138">
        <f>COUNTIFS(Classification!$Q4:$Q249,$AR4,Classification!$Y4:$Y249,$BL4)</f>
        <v>7</v>
      </c>
      <c r="AS11" s="139">
        <f>COUNTIFS(Classification!$Q4:$Q249,$AS4,Classification!$Y4:$Y249,$BL4)</f>
        <v>0</v>
      </c>
      <c r="AT11" s="138">
        <f>COUNTIFS(Classification!$R4:$R249,$AT4,Classification!$Y4:$Y249,$BL4)</f>
        <v>5</v>
      </c>
      <c r="AU11" s="138">
        <f>COUNTIFS(Classification!$R4:$R249,$AU4,Classification!$Y4:$Y249,$BL4)</f>
        <v>0</v>
      </c>
      <c r="AV11" s="138">
        <f>COUNTIFS(Classification!$R4:$R249,$AV4,Classification!$Y4:$Y249,$BL4)</f>
        <v>0</v>
      </c>
      <c r="AW11" s="138">
        <f>COUNTIFS(Classification!$R4:$R249,$AW4,Classification!$Y4:$Y249,$BL4)</f>
        <v>3</v>
      </c>
      <c r="AX11" s="136">
        <f>COUNTIFS(Classification!$S4:$S249,$AX4,Classification!$Y4:$Y249,$BL4)</f>
        <v>2</v>
      </c>
      <c r="AY11" s="138">
        <f>COUNTIFS(Classification!$S4:$S249,$AY4,Classification!$Y4:$Y249,$BL4)</f>
        <v>4</v>
      </c>
      <c r="AZ11" s="139">
        <f>COUNTIFS(Classification!$S4:$S249,$AZ4,Classification!$Y4:$Y249,$BL4)</f>
        <v>2</v>
      </c>
      <c r="BA11" s="138">
        <f>COUNTIFS(Classification!$T4:$T249,$BA4,Classification!$Y4:$Y249,$BL4)</f>
        <v>4</v>
      </c>
      <c r="BB11" s="138">
        <f>COUNTIFS(Classification!$T4:$T249,$BB4,Classification!$Y4:$Y249,$BL4)</f>
        <v>0</v>
      </c>
      <c r="BC11" s="138">
        <f>COUNTIFS(Classification!$T4:$T249,$BC4,Classification!$Y4:$Y249,$BL4)</f>
        <v>4</v>
      </c>
      <c r="BD11" s="136">
        <f>COUNTIFS(Classification!$U4:$U249,$BD4,Classification!$Y4:$Y249,$BL4)</f>
        <v>3</v>
      </c>
      <c r="BE11" s="138">
        <f>COUNTIFS(Classification!$U4:$U249,$BE4,Classification!$Y4:$Y249,$BL4)</f>
        <v>2</v>
      </c>
      <c r="BF11" s="138">
        <f>COUNTIFS(Classification!$U4:$U249,$BF4,Classification!$Y4:$Y249,$BL4)</f>
        <v>1</v>
      </c>
      <c r="BG11" s="139">
        <f>COUNTIFS(Classification!$U4:$U249,$BG4,Classification!$Y4:$Y249,$BL4)</f>
        <v>2</v>
      </c>
      <c r="BH11" s="138">
        <f>COUNTIFS(Classification!$V4:$V249,$BH4,Classification!$Y4:$Y249,$BL4)</f>
        <v>7</v>
      </c>
      <c r="BI11" s="138">
        <f>COUNTIFS(Classification!$V4:$V249,$BI4,Classification!$Y4:$Y249,$BL4)</f>
        <v>1</v>
      </c>
      <c r="BJ11" s="136">
        <f>COUNTIFS(Classification!$Y4:$Y249,$BJ4,Classification!$Y4:$Y249,$BL4)</f>
        <v>0</v>
      </c>
      <c r="BK11" s="138">
        <f>COUNTIFS(Classification!$Y4:$Y249,$BK4,Classification!$Y4:$Y249,$BL4)</f>
        <v>0</v>
      </c>
      <c r="BL11" s="138">
        <f>COUNTIFS(Classification!$Y4:$Y249,$BL4,Classification!$Y4:$Y249,$BL4)</f>
        <v>8</v>
      </c>
      <c r="BM11" s="139"/>
      <c r="BN11" s="136"/>
      <c r="BO11" s="138"/>
      <c r="BP11" s="138"/>
      <c r="BQ11" s="138"/>
      <c r="BR11" s="139"/>
    </row>
    <row r="12">
      <c r="A12" s="128"/>
      <c r="B12" s="130"/>
      <c r="C12" s="131"/>
      <c r="D12" s="148" t="s">
        <v>67</v>
      </c>
      <c r="E12" s="136">
        <f>COUNTIFS(Classification!$E4:$E249,$E4,Classification!$Y4:$Y249,$BK4)</f>
        <v>1</v>
      </c>
      <c r="F12" s="138">
        <f>COUNTIFS(Classification!$E4:$E249,$F4,Classification!$Y4:$Y249,$BK4)</f>
        <v>4</v>
      </c>
      <c r="G12" s="139">
        <f>COUNTIFS(Classification!$E4:$E249,$G4,Classification!$Y4:$Y249,$BK4)</f>
        <v>1</v>
      </c>
      <c r="H12" s="138">
        <f>COUNTIFS(Classification!$F4:$F249,$H4,Classification!$Y4:$Y249,$BK4)</f>
        <v>1</v>
      </c>
      <c r="I12" s="138">
        <f>COUNTIFS(Classification!$F4:$F249,$I4,Classification!$Y4:$Y249,$BK4)</f>
        <v>1</v>
      </c>
      <c r="J12" s="138">
        <f>COUNTIFS(Classification!$F4:$F249,$J4,Classification!$Y4:$Y249,$BK4)</f>
        <v>4</v>
      </c>
      <c r="K12" s="136">
        <f>COUNTIFS(Classification!$G4:$G249,$K4,Classification!$Y4:$Y249,$BK4)</f>
        <v>2</v>
      </c>
      <c r="L12" s="139">
        <f>COUNTIFS(Classification!$G4:$G249,$L4,Classification!$Y4:$Y249,$BK4)</f>
        <v>4</v>
      </c>
      <c r="M12" s="138">
        <f>COUNTIFS(Classification!$H4:$H249,$M4,Classification!$Y4:$Y249,$BK4)</f>
        <v>3</v>
      </c>
      <c r="N12" s="138">
        <f>COUNTIFS(Classification!$H4:$H249,$N4,Classification!$Y4:$Y249,$BK4)</f>
        <v>3</v>
      </c>
      <c r="O12" s="138">
        <f>COUNTIFS(Classification!$H4:$H249,$O4,Classification!$Y4:$Y249,$BK4)</f>
        <v>0</v>
      </c>
      <c r="P12" s="136">
        <f>COUNTIFS(Classification!$I4:$I249,$P4,Classification!$Y4:$Y249,$BK4)</f>
        <v>6</v>
      </c>
      <c r="Q12" s="138">
        <f>COUNTIFS(Classification!$I4:$I249,$Q4,Classification!$Y4:$Y249,$BK4)</f>
        <v>0</v>
      </c>
      <c r="R12" s="139">
        <f>COUNTIFS(Classification!$I4:$I249,$R4,Classification!$Y4:$Y249,$BK4)</f>
        <v>0</v>
      </c>
      <c r="S12" s="138">
        <f>COUNTIFS(Classification!$J4:$J249,$S4,Classification!$Y4:$Y249,$BK4)</f>
        <v>3</v>
      </c>
      <c r="T12" s="138">
        <f>COUNTIFS(Classification!$J4:$J249,$T4,Classification!$Y4:$Y249,$BK4)</f>
        <v>3</v>
      </c>
      <c r="U12" s="136">
        <f>COUNTIFS(Classification!$K4:$K249,$U4,Classification!$Y4:$Y249,$BK4)</f>
        <v>4</v>
      </c>
      <c r="V12" s="139">
        <f>COUNTIFS(Classification!$J4:$J249,$V4,Classification!$Y4:$Y249,$BK4)</f>
        <v>3</v>
      </c>
      <c r="W12" s="138">
        <f>COUNTIFS(Classification!$L4:$L249,$W4,Classification!$Y4:$Y249,$BK4)</f>
        <v>6</v>
      </c>
      <c r="X12" s="138">
        <f>COUNTIFS(Classification!$L4:$L249,$X4,Classification!$Y4:$Y249,$BK4)</f>
        <v>0</v>
      </c>
      <c r="Y12" s="136">
        <f>COUNTIFS(Classification!$M4:$M249,$Y4,Classification!$Y4:$Y249,$BK4)</f>
        <v>3</v>
      </c>
      <c r="Z12" s="138">
        <f>COUNTIFS(Classification!$M4:$M249,$Z4,Classification!$Y4:$Y249,$BK4)</f>
        <v>0</v>
      </c>
      <c r="AA12" s="139">
        <f>COUNTIFS(Classification!$M4:$M249,$AA4,Classification!$Y4:$Y249,$BK4)</f>
        <v>3</v>
      </c>
      <c r="AB12" s="138">
        <f>COUNTIFS(Classification!$N4:$N249,$AB4,Classification!$Y4:$Y249,$BK4)</f>
        <v>3</v>
      </c>
      <c r="AC12" s="138">
        <f>COUNTIFS(Classification!$N4:$N249,$AC4,Classification!$Y4:$Y249,$BK4)</f>
        <v>2</v>
      </c>
      <c r="AD12" s="138">
        <f>COUNTIFS(Classification!$N4:$N249,$AD4,Classification!$Y4:$Y249,$BK4)</f>
        <v>0</v>
      </c>
      <c r="AE12" s="138">
        <f>COUNTIFS(Classification!$N4:$N249,$AE4,Classification!$Y4:$Y249,$BK4)</f>
        <v>1</v>
      </c>
      <c r="AF12" s="138">
        <f>COUNTIFS(Classification!$N4:$N249,$AF4,Classification!$Y4:$Y249,$BK4)</f>
        <v>0</v>
      </c>
      <c r="AG12" s="138">
        <f>COUNTIFS(Classification!$N4:$N249,$AG4,Classification!$Y4:$Y249,$BK4)</f>
        <v>0</v>
      </c>
      <c r="AH12" s="136">
        <f>COUNTIFS(Classification!$O4:$O249,$AH4,Classification!$Y4:$Y249,$BK4)</f>
        <v>0</v>
      </c>
      <c r="AI12" s="138">
        <f>COUNTIFS(Classification!$O4:$O249,$AI4,Classification!$Y4:$Y249,$BK4)</f>
        <v>1</v>
      </c>
      <c r="AJ12" s="138">
        <f>COUNTIFS(Classification!$O4:$O249,$AJ4,Classification!$Y4:$Y249,$BK4)</f>
        <v>1</v>
      </c>
      <c r="AK12" s="139">
        <f>COUNTIFS(Classification!$O4:$O249,$AK4,Classification!$Y4:$Y249,$BK4)</f>
        <v>4</v>
      </c>
      <c r="AL12" s="138">
        <f>COUNTIFS(Classification!$P4:$P249,$AL4,Classification!$Y4:$Y249,$BK4)</f>
        <v>1</v>
      </c>
      <c r="AM12" s="138">
        <f>COUNTIFS(Classification!$P4:$P249,$AM4,Classification!$Y4:$Y249,$BK4)</f>
        <v>4</v>
      </c>
      <c r="AN12" s="138">
        <f>COUNTIFS(Classification!$P4:$P249,$AN4,Classification!$Y4:$Y249,$BK4)</f>
        <v>0</v>
      </c>
      <c r="AO12" s="138">
        <f>COUNTIFS(Classification!$P4:$P249,$AO4,Classification!$Y4:$Y249,$BK4)</f>
        <v>0</v>
      </c>
      <c r="AP12" s="138">
        <f>COUNTIFS(Classification!$P4:$P249,$AP4,Classification!$Y4:$Y249,$BK4)</f>
        <v>1</v>
      </c>
      <c r="AQ12" s="136">
        <f>COUNTIFS(Classification!$Q4:$Q249,$AQ4,Classification!$Y4:$Y249,$BK4)</f>
        <v>4</v>
      </c>
      <c r="AR12" s="138">
        <f>COUNTIFS(Classification!$Q4:$Q249,$AR4,Classification!$Y4:$Y249,$BK4)</f>
        <v>2</v>
      </c>
      <c r="AS12" s="139">
        <f>COUNTIFS(Classification!$Q4:$Q249,$AS4,Classification!$Y4:$Y249,$BK4)</f>
        <v>0</v>
      </c>
      <c r="AT12" s="138">
        <f>COUNTIFS(Classification!$R4:$R249,$AT4,Classification!$Y4:$Y249,$BK4)</f>
        <v>1</v>
      </c>
      <c r="AU12" s="138">
        <f>COUNTIFS(Classification!$R4:$R249,$AU4,Classification!$Y4:$Y249,$BK4)</f>
        <v>5</v>
      </c>
      <c r="AV12" s="138">
        <f>COUNTIFS(Classification!$R4:$R249,$AV4,Classification!$Y4:$Y249,$BK4)</f>
        <v>0</v>
      </c>
      <c r="AW12" s="138">
        <f>COUNTIFS(Classification!$R4:$R249,$AW4,Classification!$Y4:$Y249,$BK4)</f>
        <v>0</v>
      </c>
      <c r="AX12" s="136">
        <f>COUNTIFS(Classification!$S4:$S249,$AX4,Classification!$Y4:$Y249,$BK4)</f>
        <v>5</v>
      </c>
      <c r="AY12" s="138">
        <f>COUNTIFS(Classification!$S4:$S249,$AY4,Classification!$Y4:$Y249,$BK4)</f>
        <v>1</v>
      </c>
      <c r="AZ12" s="139">
        <f>COUNTIFS(Classification!$S4:$S249,$AZ4,Classification!$Y4:$Y249,$BK4)</f>
        <v>0</v>
      </c>
      <c r="BA12" s="138">
        <f>COUNTIFS(Classification!$T4:$T249,$BA4,Classification!$Y4:$Y249,$BK4)</f>
        <v>5</v>
      </c>
      <c r="BB12" s="138">
        <f>COUNTIFS(Classification!$T4:$T249,$BB4,Classification!$Y4:$Y249,$BK4)</f>
        <v>1</v>
      </c>
      <c r="BC12" s="138">
        <f>COUNTIFS(Classification!$T4:$T249,$BC4,Classification!$Y4:$Y249,$BK4)</f>
        <v>0</v>
      </c>
      <c r="BD12" s="136">
        <f>COUNTIFS(Classification!$U4:$U249,$BD4,Classification!$Y4:$Y249,$BK4)</f>
        <v>1</v>
      </c>
      <c r="BE12" s="138">
        <f>COUNTIFS(Classification!$U4:$U249,$BE4,Classification!$Y4:$Y249,$BK4)</f>
        <v>1</v>
      </c>
      <c r="BF12" s="138">
        <f>COUNTIFS(Classification!$U4:$U249,$BF4,Classification!$Y4:$Y249,$BK4)</f>
        <v>4</v>
      </c>
      <c r="BG12" s="139">
        <f>COUNTIFS(Classification!$U4:$U249,$BG4,Classification!$Y4:$Y249,$BK4)</f>
        <v>0</v>
      </c>
      <c r="BH12" s="138">
        <f>COUNTIFS(Classification!$V4:$V249,$BH4,Classification!$Y4:$Y249,$BK4)</f>
        <v>5</v>
      </c>
      <c r="BI12" s="138">
        <f>COUNTIFS(Classification!$V4:$V249,$BI4,Classification!$Y4:$Y249,$BK4)</f>
        <v>1</v>
      </c>
      <c r="BJ12" s="136">
        <f>COUNTIFS(Classification!$Y4:$Y249,$BJ4,Classification!$Y4:$Y249,$BK4)</f>
        <v>0</v>
      </c>
      <c r="BK12" s="138">
        <f>COUNTIFS(Classification!$Y4:$Y249,$BK4,Classification!$Y4:$Y249,$BK4)</f>
        <v>6</v>
      </c>
      <c r="BL12" s="138"/>
      <c r="BM12" s="139"/>
      <c r="BN12" s="136"/>
      <c r="BO12" s="138"/>
      <c r="BP12" s="138"/>
      <c r="BQ12" s="138"/>
      <c r="BR12" s="139"/>
    </row>
    <row r="13">
      <c r="A13" s="128"/>
      <c r="B13" s="44"/>
      <c r="C13" s="42"/>
      <c r="D13" s="232" t="s">
        <v>66</v>
      </c>
      <c r="E13" s="193">
        <f>COUNTIFS(Classification!$E4:$E249,$E4,Classification!$Y4:$Y249,$BJ4)</f>
        <v>2</v>
      </c>
      <c r="F13" s="194">
        <f>COUNTIFS(Classification!$E4:$E249,$F4,Classification!$Y4:$Y249,$BJ4)</f>
        <v>15</v>
      </c>
      <c r="G13" s="195">
        <f>COUNTIFS(Classification!$E4:$E249,$G4,Classification!$Y4:$Y249,$BJ4)</f>
        <v>24</v>
      </c>
      <c r="H13" s="194">
        <f>COUNTIFS(Classification!$F4:$F249,$H4,Classification!$Y4:$Y249,$BJ4)</f>
        <v>32</v>
      </c>
      <c r="I13" s="194">
        <f>COUNTIFS(Classification!$F4:$F249,$I4,Classification!$Y4:$Y249,$BJ4)</f>
        <v>2</v>
      </c>
      <c r="J13" s="194">
        <f>COUNTIFS(Classification!$F4:$F249,$J4,Classification!$Y4:$Y249,$BJ4)</f>
        <v>7</v>
      </c>
      <c r="K13" s="193">
        <f>COUNTIFS(Classification!$G4:$G249,$K4,Classification!$Y4:$Y249,$BJ4)</f>
        <v>10</v>
      </c>
      <c r="L13" s="195">
        <f>COUNTIFS(Classification!$G4:$G249,$L4,Classification!$Y4:$Y249,$BJ4)</f>
        <v>31</v>
      </c>
      <c r="M13" s="194">
        <f>COUNTIFS(Classification!$H4:$H249,$M4,Classification!$Y4:$Y249,$BJ4)</f>
        <v>30</v>
      </c>
      <c r="N13" s="194">
        <f>COUNTIFS(Classification!$H4:$H249,$N4,Classification!$Y4:$Y249,$BJ4)</f>
        <v>10</v>
      </c>
      <c r="O13" s="194">
        <f>COUNTIFS(Classification!$H4:$H249,$O4,Classification!$Y4:$Y249,$BJ4)</f>
        <v>1</v>
      </c>
      <c r="P13" s="193">
        <f>COUNTIFS(Classification!$I4:$I249,$P4,Classification!$Y4:$Y249,$BJ4)</f>
        <v>37</v>
      </c>
      <c r="Q13" s="194">
        <f>COUNTIFS(Classification!$I4:$I249,$Q4,Classification!$Y4:$Y249,$BJ4)</f>
        <v>3</v>
      </c>
      <c r="R13" s="195">
        <f>COUNTIFS(Classification!$I4:$I249,$R4,Classification!$Y4:$Y249,$BJ4)</f>
        <v>1</v>
      </c>
      <c r="S13" s="194">
        <f>COUNTIFS(Classification!$J4:$J249,$S4,Classification!$Y4:$Y249,$BJ4)</f>
        <v>26</v>
      </c>
      <c r="T13" s="194">
        <f>COUNTIFS(Classification!$J4:$J249,$T4,Classification!$Y4:$Y249,$BJ4)</f>
        <v>15</v>
      </c>
      <c r="U13" s="193">
        <f>COUNTIFS(Classification!$K4:$K249,$U4,Classification!$Y4:$Y249,$BJ4)</f>
        <v>21</v>
      </c>
      <c r="V13" s="195">
        <f>COUNTIFS(Classification!$J4:$J249,$V4,Classification!$Y4:$Y249,$BJ4)</f>
        <v>15</v>
      </c>
      <c r="W13" s="194">
        <f>COUNTIFS(Classification!$L4:$L249,$W4,Classification!$Y4:$Y249,$BJ4)</f>
        <v>39</v>
      </c>
      <c r="X13" s="194">
        <f>COUNTIFS(Classification!$L4:$L249,$X4,Classification!$Y4:$Y249,$BJ4)</f>
        <v>2</v>
      </c>
      <c r="Y13" s="193">
        <f>COUNTIFS(Classification!$M4:$M249,$Y4,Classification!$Y4:$Y249,$BJ4)</f>
        <v>10</v>
      </c>
      <c r="Z13" s="194">
        <f>COUNTIFS(Classification!$M4:$M249,$Z4,Classification!$Y4:$Y249,$BJ4)</f>
        <v>2</v>
      </c>
      <c r="AA13" s="195">
        <f>COUNTIFS(Classification!$M4:$M249,$AA4,Classification!$Y4:$Y249,$BJ4)</f>
        <v>29</v>
      </c>
      <c r="AB13" s="194">
        <f>COUNTIFS(Classification!$N4:$N249,$AB4,Classification!$Y4:$Y249,$BJ4)</f>
        <v>20</v>
      </c>
      <c r="AC13" s="194">
        <f>COUNTIFS(Classification!$N4:$N249,$AC4,Classification!$Y4:$Y249,$BJ4)</f>
        <v>10</v>
      </c>
      <c r="AD13" s="194">
        <f>COUNTIFS(Classification!$N4:$N249,$AD4,Classification!$Y4:$Y249,$BJ4)</f>
        <v>1</v>
      </c>
      <c r="AE13" s="194">
        <f>COUNTIFS(Classification!$N4:$N249,$AE4,Classification!$Y4:$Y249,$BJ4)</f>
        <v>5</v>
      </c>
      <c r="AF13" s="194">
        <f>COUNTIFS(Classification!$N4:$N249,$AF4,Classification!$Y4:$Y249,$BJ4)</f>
        <v>1</v>
      </c>
      <c r="AG13" s="194">
        <f>COUNTIFS(Classification!$N4:$N249,$AG4,Classification!$Y4:$Y249,$BJ4)</f>
        <v>4</v>
      </c>
      <c r="AH13" s="193">
        <f>COUNTIFS(Classification!$O4:$O249,$AH4,Classification!$Y4:$Y249,$BJ4)</f>
        <v>9</v>
      </c>
      <c r="AI13" s="194">
        <f>COUNTIFS(Classification!$O4:$O249,$AI4,Classification!$Y4:$Y249,$BJ4)</f>
        <v>7</v>
      </c>
      <c r="AJ13" s="194">
        <f>COUNTIFS(Classification!$O4:$O249,$AJ4,Classification!$Y4:$Y249,$BJ4)</f>
        <v>15</v>
      </c>
      <c r="AK13" s="195">
        <f>COUNTIFS(Classification!$O4:$O249,$AK4,Classification!$Y4:$Y249,$BJ4)</f>
        <v>10</v>
      </c>
      <c r="AL13" s="194">
        <f>COUNTIFS(Classification!$P4:$P249,$AL4,Classification!$Y4:$Y249,$BJ4)</f>
        <v>7</v>
      </c>
      <c r="AM13" s="194">
        <f>COUNTIFS(Classification!$P4:$P249,$AM4,Classification!$Y4:$Y249,$BJ4)</f>
        <v>14</v>
      </c>
      <c r="AN13" s="194">
        <f>COUNTIFS(Classification!$P4:$P249,$AN4,Classification!$Y4:$Y249,$BJ4)</f>
        <v>1</v>
      </c>
      <c r="AO13" s="194">
        <f>COUNTIFS(Classification!$P4:$P249,$AO4,Classification!$Y4:$Y249,$BJ4)</f>
        <v>0</v>
      </c>
      <c r="AP13" s="194">
        <f>COUNTIFS(Classification!$P4:$P249,$AP4,Classification!$Y4:$Y249,$BJ4)</f>
        <v>19</v>
      </c>
      <c r="AQ13" s="193">
        <f>COUNTIFS(Classification!$Q4:$Q249,$AQ4,Classification!$Y4:$Y249,$BJ4)</f>
        <v>11</v>
      </c>
      <c r="AR13" s="194">
        <f>COUNTIFS(Classification!$Q4:$Q249,$AR4,Classification!$Y4:$Y249,$BJ4)</f>
        <v>30</v>
      </c>
      <c r="AS13" s="195">
        <f>COUNTIFS(Classification!$Q4:$Q249,$AS4,Classification!$Y4:$Y249,$BJ4)</f>
        <v>0</v>
      </c>
      <c r="AT13" s="194">
        <f>COUNTIFS(Classification!$R4:$R249,$AT4,Classification!$Y4:$Y249,$BJ4)</f>
        <v>20</v>
      </c>
      <c r="AU13" s="194">
        <f>COUNTIFS(Classification!$R4:$R249,$AU4,Classification!$Y4:$Y249,$BJ4)</f>
        <v>16</v>
      </c>
      <c r="AV13" s="194">
        <f>COUNTIFS(Classification!$R4:$R249,$AV4,Classification!$Y4:$Y249,$BJ4)</f>
        <v>3</v>
      </c>
      <c r="AW13" s="194">
        <f>COUNTIFS(Classification!$R4:$R249,$AW4,Classification!$Y4:$Y249,$BJ4)</f>
        <v>2</v>
      </c>
      <c r="AX13" s="193">
        <f>COUNTIFS(Classification!$S4:$S249,$AX4,Classification!$Y4:$Y249,$BJ4)</f>
        <v>15</v>
      </c>
      <c r="AY13" s="194">
        <f>COUNTIFS(Classification!$S4:$S249,$AY4,Classification!$Y4:$Y249,$BJ4)</f>
        <v>25</v>
      </c>
      <c r="AZ13" s="195">
        <f>COUNTIFS(Classification!$S4:$S249,$AZ4,Classification!$Y4:$Y249,$BJ4)</f>
        <v>1</v>
      </c>
      <c r="BA13" s="194">
        <f>COUNTIFS(Classification!$T4:$T249,$BA4,Classification!$Y4:$Y249,$BJ4)</f>
        <v>30</v>
      </c>
      <c r="BB13" s="194">
        <f>COUNTIFS(Classification!$T4:$T249,$BB4,Classification!$Y4:$Y249,$BJ4)</f>
        <v>7</v>
      </c>
      <c r="BC13" s="194">
        <f>COUNTIFS(Classification!$T4:$T249,$BC4,Classification!$Y4:$Y249,$BJ4)</f>
        <v>4</v>
      </c>
      <c r="BD13" s="193">
        <f>COUNTIFS(Classification!$U4:$U249,$BD4,Classification!$Y4:$Y249,$BJ4)</f>
        <v>13</v>
      </c>
      <c r="BE13" s="194">
        <f>COUNTIFS(Classification!$U4:$U249,$BE4,Classification!$Y4:$Y249,$BJ4)</f>
        <v>20</v>
      </c>
      <c r="BF13" s="194">
        <f>COUNTIFS(Classification!$U4:$U249,$BF4,Classification!$Y4:$Y249,$BJ4)</f>
        <v>7</v>
      </c>
      <c r="BG13" s="195">
        <f>COUNTIFS(Classification!$U4:$U249,$BG4,Classification!$Y4:$Y249,$BJ4)</f>
        <v>1</v>
      </c>
      <c r="BH13" s="194">
        <f>COUNTIFS(Classification!$V4:$V249,$BH4,Classification!$Y4:$Y249,$BJ4)</f>
        <v>33</v>
      </c>
      <c r="BI13" s="194">
        <f>COUNTIFS(Classification!$V4:$V249,$BI4,Classification!$Y4:$Y249,$BJ4)</f>
        <v>8</v>
      </c>
      <c r="BJ13" s="193">
        <f>COUNTIFS(Classification!$Y4:$Y249,$BJ4,Classification!$Y4:$Y249,$BJ4)</f>
        <v>41</v>
      </c>
      <c r="BK13" s="194"/>
      <c r="BL13" s="194"/>
      <c r="BM13" s="195"/>
      <c r="BN13" s="193"/>
      <c r="BO13" s="194"/>
      <c r="BP13" s="194"/>
      <c r="BQ13" s="194"/>
      <c r="BR13" s="195"/>
    </row>
    <row r="14">
      <c r="A14" s="128"/>
      <c r="B14" s="38" t="s">
        <v>30</v>
      </c>
      <c r="C14" s="15"/>
      <c r="D14" s="233" t="s">
        <v>65</v>
      </c>
      <c r="E14" s="136">
        <f>COUNTIFS(Classification!$E4:$E249,$E4,Classification!$V4:$V249,$BI4)</f>
        <v>3</v>
      </c>
      <c r="F14" s="138">
        <f>COUNTIFS(Classification!$E4:$E249,$F4,Classification!$V4:$V249,$BI4)</f>
        <v>14</v>
      </c>
      <c r="G14" s="139">
        <f>COUNTIFS(Classification!$E4:$E249,$G4,Classification!$V4:$V249,$BI4)</f>
        <v>4</v>
      </c>
      <c r="H14" s="138">
        <f>COUNTIFS(Classification!$F4:$F249,$H4,Classification!$V4:$V249,$BI4)</f>
        <v>15</v>
      </c>
      <c r="I14" s="138">
        <f>COUNTIFS(Classification!$F4:$F249,$I4,Classification!$V4:$V249,$BI4)</f>
        <v>2</v>
      </c>
      <c r="J14" s="138">
        <f>COUNTIFS(Classification!$F4:$F249,$J4,Classification!$V4:$V249,$BI4)</f>
        <v>4</v>
      </c>
      <c r="K14" s="136">
        <f>COUNTIFS(Classification!$G4:$G249,$K4,Classification!$V4:$V249,$BI4)</f>
        <v>7</v>
      </c>
      <c r="L14" s="139">
        <f>COUNTIFS(Classification!$G4:$G249,$L4,Classification!$V4:$V249,$BI4)</f>
        <v>14</v>
      </c>
      <c r="M14" s="138">
        <f>COUNTIFS(Classification!$H4:$H249,$M4,Classification!$V4:$V249,$BI4)</f>
        <v>10</v>
      </c>
      <c r="N14" s="138">
        <f>COUNTIFS(Classification!$H4:$H249,$N4,Classification!$V4:$V249,$BI4)</f>
        <v>8</v>
      </c>
      <c r="O14" s="138">
        <f>COUNTIFS(Classification!$H4:$H249,$O4,Classification!$V4:$V249,$BI4)</f>
        <v>3</v>
      </c>
      <c r="P14" s="136">
        <f>COUNTIFS(Classification!$I4:$I249,$P4,Classification!$V4:$V249,$BI4)</f>
        <v>20</v>
      </c>
      <c r="Q14" s="138">
        <f>COUNTIFS(Classification!$I4:$I249,$Q4,Classification!$V4:$V249,$BI4)</f>
        <v>1</v>
      </c>
      <c r="R14" s="139">
        <f>COUNTIFS(Classification!$I4:$I249,$R4,Classification!$V4:$V249,$BI4)</f>
        <v>0</v>
      </c>
      <c r="S14" s="138">
        <f>COUNTIFS(Classification!$J4:$J249,$S4,Classification!$V4:$V249,$BI4)</f>
        <v>10</v>
      </c>
      <c r="T14" s="138">
        <f>COUNTIFS(Classification!$J4:$J249,$T4,Classification!$V4:$V249,$BI4)</f>
        <v>11</v>
      </c>
      <c r="U14" s="136">
        <f>COUNTIFS(Classification!$K4:$K249,$U4,Classification!$V4:$V249,$BI4)</f>
        <v>8</v>
      </c>
      <c r="V14" s="139">
        <f>COUNTIFS(Classification!$J4:$J249,$V4,Classification!$V4:$V249,$BI4)</f>
        <v>11</v>
      </c>
      <c r="W14" s="138">
        <f>COUNTIFS(Classification!$L4:$L249,$W4,Classification!$V4:$V249,$BI4)</f>
        <v>20</v>
      </c>
      <c r="X14" s="138">
        <f>COUNTIFS(Classification!$L4:$L249,$X4,Classification!$V4:$V249,$BI4)</f>
        <v>1</v>
      </c>
      <c r="Y14" s="136">
        <f>COUNTIFS(Classification!$M4:$M249,$Y4,Classification!$V4:$V249,$BI4)</f>
        <v>9</v>
      </c>
      <c r="Z14" s="138">
        <f>COUNTIFS(Classification!$M4:$M249,$Z4,Classification!$V4:$V249,$BI4)</f>
        <v>0</v>
      </c>
      <c r="AA14" s="139">
        <f>COUNTIFS(Classification!$M4:$M249,$AA4,Classification!$V4:$V249,$BI4)</f>
        <v>12</v>
      </c>
      <c r="AB14" s="138">
        <f>COUNTIFS(Classification!$N4:$N249,$AB4,Classification!$V4:$V249,$BI4)</f>
        <v>8</v>
      </c>
      <c r="AC14" s="138">
        <f>COUNTIFS(Classification!$N4:$N249,$AC4,Classification!$V4:$V249,$BI4)</f>
        <v>6</v>
      </c>
      <c r="AD14" s="138">
        <f>COUNTIFS(Classification!$N4:$N249,$AD4,Classification!$V4:$V249,$BI4)</f>
        <v>0</v>
      </c>
      <c r="AE14" s="138">
        <f>COUNTIFS(Classification!$N4:$N249,$AE4,Classification!$V4:$V249,$BI4)</f>
        <v>4</v>
      </c>
      <c r="AF14" s="138">
        <f>COUNTIFS(Classification!$N4:$N249,$AF4,Classification!$V4:$V249,$BI4)</f>
        <v>1</v>
      </c>
      <c r="AG14" s="138">
        <f>COUNTIFS(Classification!$N4:$N249,$AG4,Classification!$V4:$V249,$BI4)</f>
        <v>2</v>
      </c>
      <c r="AH14" s="136">
        <f>COUNTIFS(Classification!$O4:$O249,$AH4,Classification!$V4:$V249,$BI4)</f>
        <v>4</v>
      </c>
      <c r="AI14" s="138">
        <f>COUNTIFS(Classification!$O4:$O249,$AI4,Classification!$V4:$V249,$BI4)</f>
        <v>1</v>
      </c>
      <c r="AJ14" s="138">
        <f>COUNTIFS(Classification!$O4:$O249,$AJ4,Classification!$V4:$V249,$BI4)</f>
        <v>5</v>
      </c>
      <c r="AK14" s="139">
        <f>COUNTIFS(Classification!$O4:$O249,$AK4,Classification!$V4:$V249,$BI4)</f>
        <v>10</v>
      </c>
      <c r="AL14" s="138">
        <f>COUNTIFS(Classification!$P4:$P249,$AL4,Classification!$V4:$V249,$BI4)</f>
        <v>2</v>
      </c>
      <c r="AM14" s="138">
        <f>COUNTIFS(Classification!$P4:$P249,$AM4,Classification!$V4:$V249,$BI4)</f>
        <v>12</v>
      </c>
      <c r="AN14" s="138">
        <f>COUNTIFS(Classification!$P4:$P249,$AN4,Classification!$V4:$V249,$BI4)</f>
        <v>3</v>
      </c>
      <c r="AO14" s="138">
        <f>COUNTIFS(Classification!$P4:$P249,$AO4,Classification!$V4:$V249,$BI4)</f>
        <v>0</v>
      </c>
      <c r="AP14" s="138">
        <f>COUNTIFS(Classification!$P4:$P249,$AP4,Classification!$V4:$V249,$BI4)</f>
        <v>4</v>
      </c>
      <c r="AQ14" s="136">
        <f>COUNTIFS(Classification!$Q4:$Q249,$AQ4,Classification!$V4:$V249,$BI4)</f>
        <v>8</v>
      </c>
      <c r="AR14" s="138">
        <f>COUNTIFS(Classification!$Q4:$Q249,$AR4,Classification!$V4:$V249,$BI4)</f>
        <v>12</v>
      </c>
      <c r="AS14" s="139">
        <f>COUNTIFS(Classification!$Q4:$Q249,$AS4,Classification!$V4:$V249,$BI4)</f>
        <v>1</v>
      </c>
      <c r="AT14" s="138">
        <f>COUNTIFS(Classification!$R4:$R249,$AT4,Classification!$V4:$V249,$BI4)</f>
        <v>4</v>
      </c>
      <c r="AU14" s="138">
        <f>COUNTIFS(Classification!$R4:$R249,$AU4,Classification!$V4:$V249,$BI4)</f>
        <v>14</v>
      </c>
      <c r="AV14" s="138">
        <f>COUNTIFS(Classification!$R4:$R249,$AV4,Classification!$V4:$V249,$BI4)</f>
        <v>1</v>
      </c>
      <c r="AW14" s="138">
        <f>COUNTIFS(Classification!$R4:$R249,$AW4,Classification!$V4:$V249,$BI4)</f>
        <v>2</v>
      </c>
      <c r="AX14" s="136">
        <f>COUNTIFS(Classification!$S4:$S249,$AX4,Classification!$V4:$V249,$BI4)</f>
        <v>11</v>
      </c>
      <c r="AY14" s="138">
        <f>COUNTIFS(Classification!$S4:$S249,$AY4,Classification!$V4:$V249,$BI4)</f>
        <v>9</v>
      </c>
      <c r="AZ14" s="139">
        <f>COUNTIFS(Classification!$S4:$S249,$AZ4,Classification!$V4:$V249,$BI4)</f>
        <v>1</v>
      </c>
      <c r="BA14" s="138">
        <f>COUNTIFS(Classification!$T4:$T249,$BA4,Classification!$V4:$V249,$BI4)</f>
        <v>13</v>
      </c>
      <c r="BB14" s="138">
        <f>COUNTIFS(Classification!$T4:$T249,$BB4,Classification!$V4:$V249,$BI4)</f>
        <v>7</v>
      </c>
      <c r="BC14" s="138">
        <f>COUNTIFS(Classification!$T4:$T249,$BC4,Classification!$V4:$V249,$BI4)</f>
        <v>1</v>
      </c>
      <c r="BD14" s="136">
        <f>COUNTIFS(Classification!$U4:$U249,$BD4,Classification!$V4:$V249,$BI4)</f>
        <v>8</v>
      </c>
      <c r="BE14" s="138">
        <f>COUNTIFS(Classification!$U4:$U249,$BE4,Classification!$V4:$V249,$BI4)</f>
        <v>10</v>
      </c>
      <c r="BF14" s="138">
        <f>COUNTIFS(Classification!$U4:$U249,$BF4,Classification!$V4:$V249,$BI4)</f>
        <v>1</v>
      </c>
      <c r="BG14" s="139">
        <f>COUNTIFS(Classification!$U4:$U249,$BG4,Classification!$V4:$V249,$BI4)</f>
        <v>2</v>
      </c>
      <c r="BH14" s="138">
        <f>COUNTIFS(Classification!$V4:$V249,$BH4,Classification!$V4:$V249,$BI4)</f>
        <v>0</v>
      </c>
      <c r="BI14" s="138">
        <f>COUNTIFS(Classification!$V4:$V249,$BI4,Classification!$V4:$V249,$BI4)</f>
        <v>21</v>
      </c>
      <c r="BJ14" s="136"/>
      <c r="BK14" s="138"/>
      <c r="BL14" s="138"/>
      <c r="BM14" s="139"/>
      <c r="BN14" s="136"/>
      <c r="BO14" s="138"/>
      <c r="BP14" s="138"/>
      <c r="BQ14" s="138"/>
      <c r="BR14" s="139"/>
    </row>
    <row r="15">
      <c r="A15" s="128"/>
      <c r="B15" s="44"/>
      <c r="C15" s="42"/>
      <c r="D15" s="232" t="s">
        <v>64</v>
      </c>
      <c r="E15" s="136">
        <f>COUNTIFS(Classification!$E4:$E249,$E4,Classification!$V4:$V249,$BH4)</f>
        <v>7</v>
      </c>
      <c r="F15" s="138">
        <f>COUNTIFS(Classification!$E4:$E249,$F4,Classification!$V4:$V249,$BH4)</f>
        <v>41</v>
      </c>
      <c r="G15" s="139">
        <f>COUNTIFS(Classification!$E4:$E249,$G4,Classification!$V4:$V249,$BH4)</f>
        <v>82</v>
      </c>
      <c r="H15" s="138">
        <f>COUNTIFS(Classification!$F4:$F249,$H4,Classification!$V4:$V249,$BH4)</f>
        <v>98</v>
      </c>
      <c r="I15" s="138">
        <f>COUNTIFS(Classification!$F4:$F249,$I4,Classification!$V4:$V249,$BH4)</f>
        <v>9</v>
      </c>
      <c r="J15" s="138">
        <f>COUNTIFS(Classification!$F4:$F249,$J4,Classification!$V4:$V249,$BH4)</f>
        <v>23</v>
      </c>
      <c r="K15" s="136">
        <f>COUNTIFS(Classification!$G4:$G249,$K4,Classification!$V4:$V249,$BH4)</f>
        <v>20</v>
      </c>
      <c r="L15" s="139">
        <f>COUNTIFS(Classification!$G4:$G249,$L4,Classification!$V4:$V249,$BH4)</f>
        <v>111</v>
      </c>
      <c r="M15" s="138">
        <f>COUNTIFS(Classification!$H4:$H249,$M4,Classification!$V4:$V249,$BH4)</f>
        <v>78</v>
      </c>
      <c r="N15" s="138">
        <f>COUNTIFS(Classification!$H4:$H249,$N4,Classification!$V4:$V249,$BH4)</f>
        <v>47</v>
      </c>
      <c r="O15" s="138">
        <f>COUNTIFS(Classification!$H4:$H249,$O4,Classification!$V4:$V249,$BH4)</f>
        <v>4</v>
      </c>
      <c r="P15" s="136">
        <f>COUNTIFS(Classification!$I4:$I249,$P4,Classification!$V4:$V249,$BH4)</f>
        <v>116</v>
      </c>
      <c r="Q15" s="138">
        <f>COUNTIFS(Classification!$I4:$I249,$Q4,Classification!$V4:$V249,$BH4)</f>
        <v>9</v>
      </c>
      <c r="R15" s="139">
        <f>COUNTIFS(Classification!$I4:$I249,$R4,Classification!$V4:$V249,$BH4)</f>
        <v>6</v>
      </c>
      <c r="S15" s="138">
        <f>COUNTIFS(Classification!$J4:$J249,$S4,Classification!$V4:$V249,$BH4)</f>
        <v>51</v>
      </c>
      <c r="T15" s="138">
        <f>COUNTIFS(Classification!$J4:$J249,$T4,Classification!$V4:$V249,$BH4)</f>
        <v>80</v>
      </c>
      <c r="U15" s="136">
        <f>COUNTIFS(Classification!$K4:$K249,$U4,Classification!$V4:$V249,$BH4)</f>
        <v>55</v>
      </c>
      <c r="V15" s="139">
        <f>COUNTIFS(Classification!$J4:$J249,$V4,Classification!$V4:$V249,$BH4)</f>
        <v>80</v>
      </c>
      <c r="W15" s="138">
        <f>COUNTIFS(Classification!$L4:$L249,$W4,Classification!$V4:$V249,$BH4)</f>
        <v>126</v>
      </c>
      <c r="X15" s="138">
        <f>COUNTIFS(Classification!$L4:$L249,$X4,Classification!$V4:$V249,$BH4)</f>
        <v>4</v>
      </c>
      <c r="Y15" s="136">
        <f>COUNTIFS(Classification!$M4:$M249,$Y4,Classification!$V4:$V249,$BH4)</f>
        <v>17</v>
      </c>
      <c r="Z15" s="138">
        <f>COUNTIFS(Classification!$M4:$M249,$Z4,Classification!$V4:$V249,$BH4)</f>
        <v>4</v>
      </c>
      <c r="AA15" s="139">
        <f>COUNTIFS(Classification!$M4:$M249,$AA4,Classification!$V4:$V249,$BH4)</f>
        <v>110</v>
      </c>
      <c r="AB15" s="138">
        <f>COUNTIFS(Classification!$N4:$N249,$AB4,Classification!$V4:$V249,$BH4)</f>
        <v>47</v>
      </c>
      <c r="AC15" s="138">
        <f>COUNTIFS(Classification!$N4:$N249,$AC4,Classification!$V4:$V249,$BH4)</f>
        <v>10</v>
      </c>
      <c r="AD15" s="138">
        <f>COUNTIFS(Classification!$N4:$N249,$AD4,Classification!$V4:$V249,$BH4)</f>
        <v>3</v>
      </c>
      <c r="AE15" s="138">
        <f>COUNTIFS(Classification!$N4:$N249,$AE4,Classification!$V4:$V249,$BH4)</f>
        <v>60</v>
      </c>
      <c r="AF15" s="138">
        <f>COUNTIFS(Classification!$N4:$N249,$AF4,Classification!$V4:$V249,$BH4)</f>
        <v>8</v>
      </c>
      <c r="AG15" s="138">
        <f>COUNTIFS(Classification!$N4:$N249,$AG4,Classification!$V4:$V249,$BH4)</f>
        <v>3</v>
      </c>
      <c r="AH15" s="136">
        <f>COUNTIFS(Classification!$O4:$O249,$AH4,Classification!$V4:$V249,$BH4)</f>
        <v>17</v>
      </c>
      <c r="AI15" s="138">
        <f>COUNTIFS(Classification!$O4:$O249,$AI4,Classification!$V4:$V249,$BH4)</f>
        <v>17</v>
      </c>
      <c r="AJ15" s="138">
        <f>COUNTIFS(Classification!$O4:$O249,$AJ4,Classification!$V4:$V249,$BH4)</f>
        <v>73</v>
      </c>
      <c r="AK15" s="139">
        <f>COUNTIFS(Classification!$O4:$O249,$AK4,Classification!$V4:$V249,$BH4)</f>
        <v>23</v>
      </c>
      <c r="AL15" s="138">
        <f>COUNTIFS(Classification!$P4:$P249,$AL4,Classification!$V4:$V249,$BH4)</f>
        <v>18</v>
      </c>
      <c r="AM15" s="138">
        <f>COUNTIFS(Classification!$P4:$P249,$AM4,Classification!$V4:$V249,$BH4)</f>
        <v>34</v>
      </c>
      <c r="AN15" s="138">
        <f>COUNTIFS(Classification!$P4:$P249,$AN4,Classification!$V4:$V249,$BH4)</f>
        <v>3</v>
      </c>
      <c r="AO15" s="138">
        <f>COUNTIFS(Classification!$P4:$P249,$AO4,Classification!$V4:$V249,$BH4)</f>
        <v>1</v>
      </c>
      <c r="AP15" s="138">
        <f>COUNTIFS(Classification!$P4:$P249,$AP4,Classification!$V4:$V249,$BH4)</f>
        <v>74</v>
      </c>
      <c r="AQ15" s="136">
        <f>COUNTIFS(Classification!$Q4:$Q249,$AQ4,Classification!$V4:$V249,$BH4)</f>
        <v>17</v>
      </c>
      <c r="AR15" s="138">
        <f>COUNTIFS(Classification!$Q4:$Q249,$AR4,Classification!$V4:$V249,$BH4)</f>
        <v>113</v>
      </c>
      <c r="AS15" s="139">
        <f>COUNTIFS(Classification!$Q4:$Q249,$AS4,Classification!$V4:$V249,$BH4)</f>
        <v>1</v>
      </c>
      <c r="AT15" s="138">
        <f>COUNTIFS(Classification!$R4:$R249,$AT4,Classification!$V4:$V249,$BH4)</f>
        <v>74</v>
      </c>
      <c r="AU15" s="138">
        <f>COUNTIFS(Classification!$R4:$R249,$AU4,Classification!$V4:$V249,$BH4)</f>
        <v>34</v>
      </c>
      <c r="AV15" s="138">
        <f>COUNTIFS(Classification!$R4:$R249,$AV4,Classification!$V4:$V249,$BH4)</f>
        <v>8</v>
      </c>
      <c r="AW15" s="138">
        <f>COUNTIFS(Classification!$R4:$R249,$AW4,Classification!$V4:$V249,$BH4)</f>
        <v>15</v>
      </c>
      <c r="AX15" s="136">
        <f>COUNTIFS(Classification!$S4:$S249,$AX4,Classification!$V4:$V249,$BH4)</f>
        <v>35</v>
      </c>
      <c r="AY15" s="138">
        <f>COUNTIFS(Classification!$S4:$S249,$AY4,Classification!$V4:$V249,$BH4)</f>
        <v>82</v>
      </c>
      <c r="AZ15" s="139">
        <f>COUNTIFS(Classification!$S4:$S249,$AZ4,Classification!$V4:$V249,$BH4)</f>
        <v>14</v>
      </c>
      <c r="BA15" s="138">
        <f>COUNTIFS(Classification!$T4:$T249,$BA4,Classification!$V4:$V249,$BH4)</f>
        <v>85</v>
      </c>
      <c r="BB15" s="138">
        <f>COUNTIFS(Classification!$T4:$T249,$BB4,Classification!$V4:$V249,$BH4)</f>
        <v>10</v>
      </c>
      <c r="BC15" s="138">
        <f>COUNTIFS(Classification!$T4:$T249,$BC4,Classification!$V4:$V249,$BH4)</f>
        <v>36</v>
      </c>
      <c r="BD15" s="136">
        <f>COUNTIFS(Classification!$U4:$U249,$BD4,Classification!$V4:$V249,$BH4)</f>
        <v>34</v>
      </c>
      <c r="BE15" s="138">
        <f>COUNTIFS(Classification!$U4:$U249,$BE4,Classification!$V4:$V249,$BH4)</f>
        <v>55</v>
      </c>
      <c r="BF15" s="138">
        <f>COUNTIFS(Classification!$U4:$U249,$BF4,Classification!$V4:$V249,$BH4)</f>
        <v>24</v>
      </c>
      <c r="BG15" s="139">
        <f>COUNTIFS(Classification!$U4:$U249,$BG4,Classification!$V4:$V249,$BH4)</f>
        <v>17</v>
      </c>
      <c r="BH15" s="138">
        <f>COUNTIFS(Classification!$V4:$V249,$BH4,Classification!$V4:$V249,$BH4)</f>
        <v>131</v>
      </c>
      <c r="BI15" s="138"/>
      <c r="BJ15" s="136"/>
      <c r="BK15" s="138"/>
      <c r="BL15" s="138"/>
      <c r="BM15" s="139"/>
      <c r="BN15" s="136"/>
      <c r="BO15" s="138"/>
      <c r="BP15" s="138"/>
      <c r="BQ15" s="138"/>
      <c r="BR15" s="139"/>
    </row>
    <row r="16">
      <c r="A16" s="70" t="s">
        <v>0</v>
      </c>
      <c r="B16" s="234" t="s">
        <v>29</v>
      </c>
      <c r="C16" s="235" t="s">
        <v>44</v>
      </c>
      <c r="D16" s="233" t="s">
        <v>11</v>
      </c>
      <c r="E16" s="214">
        <f>COUNTIFS(Classification!$E4:$E249,$E4,Classification!$U4:$U249,$BG4)</f>
        <v>2</v>
      </c>
      <c r="F16" s="215">
        <f>COUNTIFS(Classification!$E4:$E249,$F4,Classification!$U4:$U249,$BG4)</f>
        <v>1</v>
      </c>
      <c r="G16" s="216">
        <f>COUNTIFS(Classification!$E4:$E249,$G4,Classification!$U4:$U249,$BG4)</f>
        <v>15</v>
      </c>
      <c r="H16" s="215">
        <f>COUNTIFS(Classification!$F4:$F249,$H4,Classification!$U4:$U249,$BG4)</f>
        <v>17</v>
      </c>
      <c r="I16" s="215">
        <f>COUNTIFS(Classification!$F4:$F249,$I4,Classification!$U4:$U249,$BG4)</f>
        <v>1</v>
      </c>
      <c r="J16" s="215">
        <f>COUNTIFS(Classification!$F4:$F249,$J4,Classification!$U4:$U249,$BG4)</f>
        <v>0</v>
      </c>
      <c r="K16" s="214">
        <f>COUNTIFS(Classification!$G4:$G249,$K4,Classification!$U4:$U249,$BG4)</f>
        <v>3</v>
      </c>
      <c r="L16" s="216">
        <f>COUNTIFS(Classification!$G4:$G249,$L4,Classification!$U4:$U249,$BG4)</f>
        <v>16</v>
      </c>
      <c r="M16" s="215">
        <f>COUNTIFS(Classification!$H4:$H249,$M4,Classification!$U4:$U249,$BG4)</f>
        <v>11</v>
      </c>
      <c r="N16" s="215">
        <f>COUNTIFS(Classification!$H4:$H249,$N4,Classification!$U4:$U249,$BG4)</f>
        <v>5</v>
      </c>
      <c r="O16" s="215">
        <f>COUNTIFS(Classification!$H4:$H249,$O4,Classification!$U4:$U249,$BG4)</f>
        <v>2</v>
      </c>
      <c r="P16" s="214">
        <f>COUNTIFS(Classification!$I4:$I249,$P4,Classification!$U4:$U249,$BG4)</f>
        <v>14</v>
      </c>
      <c r="Q16" s="215">
        <f>COUNTIFS(Classification!$I4:$I249,$Q4,Classification!$U4:$U249,$BG4)</f>
        <v>3</v>
      </c>
      <c r="R16" s="216">
        <f>COUNTIFS(Classification!$I4:$I249,$R4,Classification!$U4:$U249,$BG4)</f>
        <v>2</v>
      </c>
      <c r="S16" s="215">
        <f>COUNTIFS(Classification!$J4:$J249,$S4,Classification!$U4:$U249,$BG4)</f>
        <v>4</v>
      </c>
      <c r="T16" s="215">
        <f>COUNTIFS(Classification!$J4:$J249,$T4,Classification!$U4:$U249,$BG4)</f>
        <v>15</v>
      </c>
      <c r="U16" s="214">
        <f>COUNTIFS(Classification!$K4:$K249,$U4,Classification!$U4:$U249,$BG4)</f>
        <v>4</v>
      </c>
      <c r="V16" s="216">
        <f>COUNTIFS(Classification!$J4:$J249,$V4,Classification!$U4:$U249,$BG4)</f>
        <v>15</v>
      </c>
      <c r="W16" s="215">
        <f>COUNTIFS(Classification!$L4:$L249,$U4,Classification!$U4:$U249,$BG4)</f>
        <v>17</v>
      </c>
      <c r="X16" s="215">
        <f>COUNTIFS(Classification!$L4:$L249,$X4,Classification!$U4:$U249,$BG4)</f>
        <v>2</v>
      </c>
      <c r="Y16" s="214">
        <f>COUNTIFS(Classification!$M4:$M249,$Y4,Classification!$U4:$U249,$BG4)</f>
        <v>3</v>
      </c>
      <c r="Z16" s="215">
        <f>COUNTIFS(Classification!$M4:$M249,$Z4,Classification!$U4:$U249,$BG4)</f>
        <v>1</v>
      </c>
      <c r="AA16" s="216">
        <f>COUNTIFS(Classification!$M4:$M249,$AA4,Classification!$U4:$U249,$BG4)</f>
        <v>15</v>
      </c>
      <c r="AB16" s="215">
        <f>COUNTIFS(Classification!$N4:$N249,$AB4,Classification!$U4:$U249,$BG4)</f>
        <v>5</v>
      </c>
      <c r="AC16" s="215">
        <f>COUNTIFS(Classification!$N4:$N249,$AC4,Classification!$U4:$U249,$BG4)</f>
        <v>1</v>
      </c>
      <c r="AD16" s="215">
        <f>COUNTIFS(Classification!$N4:$N249,$AD4,Classification!$U4:$U249,$BG4)</f>
        <v>0</v>
      </c>
      <c r="AE16" s="215">
        <f>COUNTIFS(Classification!$N4:$N249,$AE4,Classification!$U4:$U249,$BG4)</f>
        <v>12</v>
      </c>
      <c r="AF16" s="215">
        <f>COUNTIFS(Classification!$N4:$N249,$AF4,Classification!$U4:$U249,$BG4)</f>
        <v>1</v>
      </c>
      <c r="AG16" s="215">
        <f>COUNTIFS(Classification!$N4:$N249,$AG4,Classification!$U4:$U249,$BG4)</f>
        <v>0</v>
      </c>
      <c r="AH16" s="214">
        <f>COUNTIFS(Classification!$O4:$O249,$AH4,Classification!$U4:$U249,$BG4)</f>
        <v>1</v>
      </c>
      <c r="AI16" s="215">
        <f>COUNTIFS(Classification!$O4:$O249,$AI4,Classification!$U4:$U249,$BG4)</f>
        <v>1</v>
      </c>
      <c r="AJ16" s="215">
        <f>COUNTIFS(Classification!$O4:$O249,$AJ4,Classification!$U4:$U249,$BG4)</f>
        <v>14</v>
      </c>
      <c r="AK16" s="216">
        <f>COUNTIFS(Classification!$O4:$O249,$AK4,Classification!$U4:$U249,$BG4)</f>
        <v>2</v>
      </c>
      <c r="AL16" s="215">
        <f>COUNTIFS(Classification!$P4:$P249,$AL4,Classification!$U4:$U249,$BG4)</f>
        <v>3</v>
      </c>
      <c r="AM16" s="215">
        <f>COUNTIFS(Classification!$P4:$P249,$AM4,Classification!$U4:$U249,$BG4)</f>
        <v>1</v>
      </c>
      <c r="AN16" s="215">
        <f>COUNTIFS(Classification!$P4:$P249,$AN4,Classification!$U4:$U249,$BG4)</f>
        <v>0</v>
      </c>
      <c r="AO16" s="215">
        <f>COUNTIFS(Classification!$P4:$P249,$AO4,Classification!$U4:$U249,$BG4)</f>
        <v>0</v>
      </c>
      <c r="AP16" s="215">
        <f>COUNTIFS(Classification!$P4:$P249,$AP4,Classification!$U4:$U249,$BG4)</f>
        <v>14</v>
      </c>
      <c r="AQ16" s="214">
        <f>COUNTIFS(Classification!$Q4:$Q249,$AQ4,Classification!$U4:$U249,$BG4)</f>
        <v>2</v>
      </c>
      <c r="AR16" s="215">
        <f>COUNTIFS(Classification!$Q4:$Q249,$AR4,Classification!$U4:$U249,$BG4)</f>
        <v>17</v>
      </c>
      <c r="AS16" s="216">
        <f>COUNTIFS(Classification!$Q4:$Q249,$AS4,Classification!$U4:$U249,$BG4)</f>
        <v>0</v>
      </c>
      <c r="AT16" s="215">
        <f>COUNTIFS(Classification!$R4:$R249,$AT4,Classification!$U4:$U249,$BG4)</f>
        <v>2</v>
      </c>
      <c r="AU16" s="215">
        <f>COUNTIFS(Classification!$R4:$R249,$AU4,Classification!$U4:$U249,$BG4)</f>
        <v>2</v>
      </c>
      <c r="AV16" s="215">
        <f>COUNTIFS(Classification!$R4:$R249,$AV4,Classification!$U4:$U249,$BG4)</f>
        <v>0</v>
      </c>
      <c r="AW16" s="215">
        <f>COUNTIFS(Classification!$R4:$R249,$AW4,Classification!$U4:$U249,$BG4)</f>
        <v>15</v>
      </c>
      <c r="AX16" s="214">
        <f>COUNTIFS(Classification!$S4:$S249,$AX4,Classification!$U4:$U249,$BG4)</f>
        <v>0</v>
      </c>
      <c r="AY16" s="215">
        <f>COUNTIFS(Classification!$S4:$S249,$AY4,Classification!$U4:$U249,$BG4)</f>
        <v>4</v>
      </c>
      <c r="AZ16" s="216">
        <f>COUNTIFS(Classification!$S4:$S249,$AZ4,Classification!$U4:$U249,$BG4)</f>
        <v>15</v>
      </c>
      <c r="BA16" s="215">
        <f>COUNTIFS(Classification!$T4:$T249,$BA4,Classification!$U4:$U249,$BG4)</f>
        <v>4</v>
      </c>
      <c r="BB16" s="215">
        <f>COUNTIFS(Classification!$T4:$T249,$BB4,Classification!$U4:$U249,$BG4)</f>
        <v>0</v>
      </c>
      <c r="BC16" s="215">
        <f>COUNTIFS(Classification!$T4:$T249,$BC4,Classification!$U4:$U249,$BG4)</f>
        <v>15</v>
      </c>
      <c r="BD16" s="214">
        <f>COUNTIFS(Classification!$U4:$U249,$BD4,Classification!$U4:$U249,$BG4)</f>
        <v>0</v>
      </c>
      <c r="BE16" s="215">
        <f>COUNTIFS(Classification!$U4:$U249,$BE4,Classification!$U4:$U249,$BG4)</f>
        <v>0</v>
      </c>
      <c r="BF16" s="215">
        <f>COUNTIFS(Classification!$U4:$U249,$BF4,Classification!$U4:$U249,$BG4)</f>
        <v>0</v>
      </c>
      <c r="BG16" s="216">
        <f>COUNTIFS(Classification!$U4:$U249,$BG4,Classification!$U4:$U249,$BG4)</f>
        <v>19</v>
      </c>
      <c r="BH16" s="215"/>
      <c r="BI16" s="215"/>
      <c r="BJ16" s="214"/>
      <c r="BK16" s="215"/>
      <c r="BL16" s="215"/>
      <c r="BM16" s="216"/>
      <c r="BN16" s="214"/>
      <c r="BO16" s="215"/>
      <c r="BP16" s="215"/>
      <c r="BQ16" s="215"/>
      <c r="BR16" s="216"/>
    </row>
    <row r="17">
      <c r="A17" s="128"/>
      <c r="B17" s="128"/>
      <c r="C17" s="128"/>
      <c r="D17" s="236" t="s">
        <v>50</v>
      </c>
      <c r="E17" s="136">
        <f>COUNTIFS(Classification!$E4:$E249,$E4,Classification!$U4:$U249,$BF4)</f>
        <v>2</v>
      </c>
      <c r="F17" s="138">
        <f>COUNTIFS(Classification!$E4:$E249,$F4,Classification!$U4:$U249,$BF4)</f>
        <v>13</v>
      </c>
      <c r="G17" s="139">
        <f>COUNTIFS(Classification!$E4:$E249,$G4,Classification!$U4:$U249,$BF4)</f>
        <v>10</v>
      </c>
      <c r="H17" s="138">
        <f>COUNTIFS(Classification!$F4:$F249,$H4,Classification!$U4:$U249,$BF4)</f>
        <v>9</v>
      </c>
      <c r="I17" s="138">
        <f>COUNTIFS(Classification!$F4:$F249,$I4,Classification!$U4:$U249,$BF4)</f>
        <v>1</v>
      </c>
      <c r="J17" s="138">
        <f>COUNTIFS(Classification!$F4:$F249,$J4,Classification!$U4:$U249,$BF4)</f>
        <v>15</v>
      </c>
      <c r="K17" s="136">
        <f>COUNTIFS(Classification!$G4:$G249,$K4,Classification!$U4:$U249,$BF4)</f>
        <v>6</v>
      </c>
      <c r="L17" s="139">
        <f>COUNTIFS(Classification!$G4:$G249,$L4,Classification!$U4:$U249,$BF4)</f>
        <v>19</v>
      </c>
      <c r="M17" s="138">
        <f>COUNTIFS(Classification!$H4:$H249,$M4,Classification!$U4:$U249,$BF4)</f>
        <v>7</v>
      </c>
      <c r="N17" s="138">
        <f>COUNTIFS(Classification!$H4:$H249,$N4,Classification!$U4:$U249,$BF4)</f>
        <v>18</v>
      </c>
      <c r="O17" s="138">
        <f>COUNTIFS(Classification!$H4:$H249,$O4,Classification!$U4:$U249,$BF4)</f>
        <v>0</v>
      </c>
      <c r="P17" s="136">
        <f>COUNTIFS(Classification!$I4:$I249,$P4,Classification!$U4:$U249,$BF4)</f>
        <v>23</v>
      </c>
      <c r="Q17" s="138">
        <f>COUNTIFS(Classification!$I4:$I249,$Q4,Classification!$U4:$U249,$BF4)</f>
        <v>2</v>
      </c>
      <c r="R17" s="139">
        <f>COUNTIFS(Classification!$I4:$I249,$R4,Classification!$U4:$U249,$BF4)</f>
        <v>0</v>
      </c>
      <c r="S17" s="138">
        <f>COUNTIFS(Classification!$J4:$J249,$S4,Classification!$U4:$U249,$BF4)</f>
        <v>10</v>
      </c>
      <c r="T17" s="138">
        <f>COUNTIFS(Classification!$J4:$J249,$T4,Classification!$U4:$U249,$BF4)</f>
        <v>15</v>
      </c>
      <c r="U17" s="136">
        <f>COUNTIFS(Classification!$K4:$K249,$U4,Classification!$U4:$U249,$BF4)</f>
        <v>17</v>
      </c>
      <c r="V17" s="139">
        <f>COUNTIFS(Classification!$J4:$J249,$V4,Classification!$U4:$U249,$BF4)</f>
        <v>15</v>
      </c>
      <c r="W17" s="138">
        <f>COUNTIFS(Classification!$L4:$L249,$U4,Classification!$U4:$U249,$BF4)</f>
        <v>24</v>
      </c>
      <c r="X17" s="138">
        <f>COUNTIFS(Classification!$L4:$L249,$X4,Classification!$U4:$U249,$BF4)</f>
        <v>1</v>
      </c>
      <c r="Y17" s="136">
        <f>COUNTIFS(Classification!$M4:$M249,$Y4,Classification!$U4:$U249,$BF4)</f>
        <v>8</v>
      </c>
      <c r="Z17" s="138">
        <f>COUNTIFS(Classification!$M4:$M249,$Z4,Classification!$U4:$U249,$BF4)</f>
        <v>1</v>
      </c>
      <c r="AA17" s="139">
        <f>COUNTIFS(Classification!$M4:$M249,$AA4,Classification!$U4:$U249,$BF4)</f>
        <v>16</v>
      </c>
      <c r="AB17" s="138">
        <f>COUNTIFS(Classification!$N4:$N249,$AB4,Classification!$U4:$U249,$BF4)</f>
        <v>12</v>
      </c>
      <c r="AC17" s="138">
        <f>COUNTIFS(Classification!$N4:$N249,$AC4,Classification!$U4:$U249,$BF4)</f>
        <v>5</v>
      </c>
      <c r="AD17" s="138">
        <f>COUNTIFS(Classification!$N4:$N249,$AD4,Classification!$U4:$U249,$BF4)</f>
        <v>1</v>
      </c>
      <c r="AE17" s="138">
        <f>COUNTIFS(Classification!$N4:$N249,$AE4,Classification!$U4:$U249,$BF4)</f>
        <v>3</v>
      </c>
      <c r="AF17" s="138">
        <f>COUNTIFS(Classification!$N4:$N249,$AF4,Classification!$U4:$U249,$BF4)</f>
        <v>3</v>
      </c>
      <c r="AG17" s="138">
        <f>COUNTIFS(Classification!$N4:$N249,$AG4,Classification!$U4:$U249,$BF4)</f>
        <v>1</v>
      </c>
      <c r="AH17" s="136">
        <f>COUNTIFS(Classification!$O4:$O249,$AH4,Classification!$U4:$U249,$BF4)</f>
        <v>5</v>
      </c>
      <c r="AI17" s="138">
        <f>COUNTIFS(Classification!$O4:$O249,$AI4,Classification!$U4:$U249,$BF4)</f>
        <v>5</v>
      </c>
      <c r="AJ17" s="138">
        <f>COUNTIFS(Classification!$O4:$O249,$AJ4,Classification!$U4:$U249,$BF4)</f>
        <v>10</v>
      </c>
      <c r="AK17" s="139">
        <f>COUNTIFS(Classification!$O4:$O249,$AK4,Classification!$U4:$U249,$BF4)</f>
        <v>5</v>
      </c>
      <c r="AL17" s="138">
        <f>COUNTIFS(Classification!$P4:$P249,$AL4,Classification!$U4:$U249,$BF4)</f>
        <v>4</v>
      </c>
      <c r="AM17" s="138">
        <f>COUNTIFS(Classification!$P4:$P249,$AM4,Classification!$U4:$U249,$BF4)</f>
        <v>15</v>
      </c>
      <c r="AN17" s="138">
        <f>COUNTIFS(Classification!$P4:$P249,$AN4,Classification!$U4:$U249,$BF4)</f>
        <v>1</v>
      </c>
      <c r="AO17" s="138">
        <f>COUNTIFS(Classification!$P4:$P249,$AO4,Classification!$U4:$U249,$BF4)</f>
        <v>1</v>
      </c>
      <c r="AP17" s="138">
        <f>COUNTIFS(Classification!$P4:$P249,$AP4,Classification!$U4:$U249,$BF4)</f>
        <v>4</v>
      </c>
      <c r="AQ17" s="136">
        <f>COUNTIFS(Classification!$Q4:$Q249,$AQ4,Classification!$U4:$U249,$BF4)</f>
        <v>9</v>
      </c>
      <c r="AR17" s="138">
        <f>COUNTIFS(Classification!$Q4:$Q249,$AR4,Classification!$U4:$U249,$BF4)</f>
        <v>16</v>
      </c>
      <c r="AS17" s="139">
        <f>COUNTIFS(Classification!$Q4:$Q249,$AS4,Classification!$U4:$U249,$BF4)</f>
        <v>0</v>
      </c>
      <c r="AT17" s="138">
        <f>COUNTIFS(Classification!$R4:$R249,$AT4,Classification!$U4:$U249,$BF4)</f>
        <v>7</v>
      </c>
      <c r="AU17" s="138">
        <f>COUNTIFS(Classification!$R4:$R249,$AU4,Classification!$U4:$U249,$BF4)</f>
        <v>12</v>
      </c>
      <c r="AV17" s="138">
        <f>COUNTIFS(Classification!$R4:$R249,$AV4,Classification!$U4:$U249,$BF4)</f>
        <v>6</v>
      </c>
      <c r="AW17" s="138">
        <f>COUNTIFS(Classification!$R4:$R249,$AW4,Classification!$U4:$U249,$BF4)</f>
        <v>0</v>
      </c>
      <c r="AX17" s="136">
        <f>COUNTIFS(Classification!$S4:$S249,$AX4,Classification!$U4:$U249,$BF4)</f>
        <v>18</v>
      </c>
      <c r="AY17" s="138">
        <f>COUNTIFS(Classification!$S4:$S249,$AY4,Classification!$U4:$U249,$BF4)</f>
        <v>7</v>
      </c>
      <c r="AZ17" s="139">
        <f>COUNTIFS(Classification!$S4:$S249,$AZ4,Classification!$U4:$U249,$BF4)</f>
        <v>0</v>
      </c>
      <c r="BA17" s="138">
        <f>COUNTIFS(Classification!$T4:$T249,$BA4,Classification!$U4:$U249,$BF4)</f>
        <v>17</v>
      </c>
      <c r="BB17" s="138">
        <f>COUNTIFS(Classification!$T4:$T249,$BB4,Classification!$U4:$U249,$BF4)</f>
        <v>8</v>
      </c>
      <c r="BC17" s="138">
        <f>COUNTIFS(Classification!$T4:$T249,$BC4,Classification!$U4:$U249,$BF4)</f>
        <v>0</v>
      </c>
      <c r="BD17" s="136">
        <f>COUNTIFS(Classification!$U4:$U249,$BD4,Classification!$U4:$U249,$BF4)</f>
        <v>0</v>
      </c>
      <c r="BE17" s="138">
        <f>COUNTIFS(Classification!$U4:$U249,$BE4,Classification!$U4:$U249,$BF4)</f>
        <v>0</v>
      </c>
      <c r="BF17" s="138">
        <f>COUNTIFS(Classification!$U4:$U249,$BF4,Classification!$U4:$U249,$BF4)</f>
        <v>25</v>
      </c>
      <c r="BG17" s="139"/>
      <c r="BH17" s="138"/>
      <c r="BI17" s="138"/>
      <c r="BJ17" s="136"/>
      <c r="BK17" s="138"/>
      <c r="BL17" s="138"/>
      <c r="BM17" s="139"/>
      <c r="BN17" s="136"/>
      <c r="BO17" s="138"/>
      <c r="BP17" s="138"/>
      <c r="BQ17" s="138"/>
      <c r="BR17" s="139"/>
    </row>
    <row r="18">
      <c r="A18" s="128"/>
      <c r="B18" s="128"/>
      <c r="C18" s="128"/>
      <c r="D18" s="236" t="s">
        <v>63</v>
      </c>
      <c r="E18" s="136">
        <f>COUNTIFS(Classification!$E4:$E249,$E4,Classification!$U4:$U249,$BE4)</f>
        <v>2</v>
      </c>
      <c r="F18" s="138">
        <f>COUNTIFS(Classification!$E4:$E249,$F4,Classification!$U4:$U249,$BE4)</f>
        <v>19</v>
      </c>
      <c r="G18" s="139">
        <f>COUNTIFS(Classification!$E4:$E249,$G4,Classification!$U4:$U249,$BE4)</f>
        <v>44</v>
      </c>
      <c r="H18" s="138">
        <f>COUNTIFS(Classification!$F4:$F249,$H4,Classification!$U4:$U249,$BE4)</f>
        <v>57</v>
      </c>
      <c r="I18" s="138">
        <f>COUNTIFS(Classification!$F4:$F249,$I4,Classification!$U4:$U249,$BE4)</f>
        <v>5</v>
      </c>
      <c r="J18" s="138">
        <f>COUNTIFS(Classification!$F4:$F249,$J4,Classification!$U4:$U249,$BE4)</f>
        <v>3</v>
      </c>
      <c r="K18" s="136">
        <f>COUNTIFS(Classification!$G4:$G249,$K4,Classification!$U4:$U249,$BE4)</f>
        <v>7</v>
      </c>
      <c r="L18" s="139">
        <f>COUNTIFS(Classification!$G4:$G249,$L4,Classification!$U4:$U249,$BE4)</f>
        <v>58</v>
      </c>
      <c r="M18" s="138">
        <f>COUNTIFS(Classification!$H4:$H249,$M4,Classification!$U4:$U249,$BE4)</f>
        <v>55</v>
      </c>
      <c r="N18" s="138">
        <f>COUNTIFS(Classification!$H4:$H249,$N4,Classification!$U4:$U249,$BE4)</f>
        <v>6</v>
      </c>
      <c r="O18" s="138">
        <f>COUNTIFS(Classification!$H4:$H249,$O4,Classification!$U4:$U249,$BE4)</f>
        <v>4</v>
      </c>
      <c r="P18" s="136">
        <f>COUNTIFS(Classification!$I4:$I249,$P4,Classification!$U4:$U249,$BE4)</f>
        <v>62</v>
      </c>
      <c r="Q18" s="138">
        <f>COUNTIFS(Classification!$I4:$I249,$Q4,Classification!$U4:$U249,$BE4)</f>
        <v>3</v>
      </c>
      <c r="R18" s="139">
        <f>COUNTIFS(Classification!$I4:$I249,$R4,Classification!$U4:$U249,$BE4)</f>
        <v>0</v>
      </c>
      <c r="S18" s="138">
        <f>COUNTIFS(Classification!$J4:$J249,$S4,Classification!$U4:$U249,$BE4)</f>
        <v>31</v>
      </c>
      <c r="T18" s="138">
        <f>COUNTIFS(Classification!$J4:$J249,$T4,Classification!$U4:$U249,$BE4)</f>
        <v>34</v>
      </c>
      <c r="U18" s="136">
        <f>COUNTIFS(Classification!$K4:$K249,$U4,Classification!$U4:$U249,$BE4)</f>
        <v>20</v>
      </c>
      <c r="V18" s="139">
        <f>COUNTIFS(Classification!$J4:$J249,$V4,Classification!$U4:$U249,$BE4)</f>
        <v>34</v>
      </c>
      <c r="W18" s="138">
        <f>COUNTIFS(Classification!$L4:$L249,$U4,Classification!$U4:$U249,$BE4)</f>
        <v>65</v>
      </c>
      <c r="X18" s="138">
        <f>COUNTIFS(Classification!$L4:$L249,$X4,Classification!$U4:$U249,$BE4)</f>
        <v>0</v>
      </c>
      <c r="Y18" s="136">
        <f>COUNTIFS(Classification!$M4:$M249,$Y4,Classification!$U4:$U249,$BE4)</f>
        <v>11</v>
      </c>
      <c r="Z18" s="138">
        <f>COUNTIFS(Classification!$M4:$M249,$Z4,Classification!$U4:$U249,$BE4)</f>
        <v>1</v>
      </c>
      <c r="AA18" s="139">
        <f>COUNTIFS(Classification!$M4:$M249,$AA4,Classification!$U4:$U249,$BE4)</f>
        <v>53</v>
      </c>
      <c r="AB18" s="138">
        <f>COUNTIFS(Classification!$N4:$N249,$AB4,Classification!$U4:$U249,$BE4)</f>
        <v>20</v>
      </c>
      <c r="AC18" s="138">
        <f>COUNTIFS(Classification!$N4:$N249,$AC4,Classification!$U4:$U249,$BE4)</f>
        <v>6</v>
      </c>
      <c r="AD18" s="138">
        <f>COUNTIFS(Classification!$N4:$N249,$AD4,Classification!$U4:$U249,$BE4)</f>
        <v>0</v>
      </c>
      <c r="AE18" s="138">
        <f>COUNTIFS(Classification!$N4:$N249,$AE4,Classification!$U4:$U249,$BE4)</f>
        <v>37</v>
      </c>
      <c r="AF18" s="138">
        <f>COUNTIFS(Classification!$N4:$N249,$AF4,Classification!$U4:$U249,$BE4)</f>
        <v>0</v>
      </c>
      <c r="AG18" s="138">
        <f>COUNTIFS(Classification!$N4:$N249,$AG4,Classification!$U4:$U249,$BE4)</f>
        <v>2</v>
      </c>
      <c r="AH18" s="136">
        <f>COUNTIFS(Classification!$O4:$O249,$AH4,Classification!$U4:$U249,$BE4)</f>
        <v>7</v>
      </c>
      <c r="AI18" s="138">
        <f>COUNTIFS(Classification!$O4:$O249,$AI4,Classification!$U4:$U249,$BE4)</f>
        <v>5</v>
      </c>
      <c r="AJ18" s="138">
        <f>COUNTIFS(Classification!$O4:$O249,$AJ4,Classification!$U4:$U249,$BE4)</f>
        <v>39</v>
      </c>
      <c r="AK18" s="139">
        <f>COUNTIFS(Classification!$O4:$O249,$AK4,Classification!$U4:$U249,$BE4)</f>
        <v>14</v>
      </c>
      <c r="AL18" s="138">
        <f>COUNTIFS(Classification!$P4:$P249,$AL4,Classification!$U4:$U249,$BE4)</f>
        <v>6</v>
      </c>
      <c r="AM18" s="138">
        <f>COUNTIFS(Classification!$P4:$P249,$AM4,Classification!$U4:$U249,$BE4)</f>
        <v>15</v>
      </c>
      <c r="AN18" s="138">
        <f>COUNTIFS(Classification!$P4:$P249,$AN4,Classification!$U4:$U249,$BE4)</f>
        <v>2</v>
      </c>
      <c r="AO18" s="138">
        <f>COUNTIFS(Classification!$P4:$P249,$AO4,Classification!$U4:$U249,$BE4)</f>
        <v>0</v>
      </c>
      <c r="AP18" s="138">
        <f>COUNTIFS(Classification!$P4:$P249,$AP4,Classification!$U4:$U249,$BE4)</f>
        <v>42</v>
      </c>
      <c r="AQ18" s="136">
        <f>COUNTIFS(Classification!$Q4:$Q249,$AQ4,Classification!$U4:$U249,$BE4)</f>
        <v>7</v>
      </c>
      <c r="AR18" s="138">
        <f>COUNTIFS(Classification!$Q4:$Q249,$AR4,Classification!$U4:$U249,$BE4)</f>
        <v>58</v>
      </c>
      <c r="AS18" s="139">
        <f>COUNTIFS(Classification!$Q4:$Q249,$AS4,Classification!$U4:$U249,$BE4)</f>
        <v>0</v>
      </c>
      <c r="AT18" s="138">
        <f>COUNTIFS(Classification!$R4:$R249,$AT4,Classification!$U4:$U249,$BE4)</f>
        <v>43</v>
      </c>
      <c r="AU18" s="138">
        <f>COUNTIFS(Classification!$R4:$R249,$AU4,Classification!$U4:$U249,$BE4)</f>
        <v>20</v>
      </c>
      <c r="AV18" s="138">
        <f>COUNTIFS(Classification!$R4:$R249,$AV4,Classification!$U4:$U249,$BE4)</f>
        <v>1</v>
      </c>
      <c r="AW18" s="138">
        <f>COUNTIFS(Classification!$R4:$R249,$AW4,Classification!$U4:$U249,$BE4)</f>
        <v>1</v>
      </c>
      <c r="AX18" s="136">
        <f>COUNTIFS(Classification!$S4:$S249,$AX4,Classification!$U4:$U249,$BE4)</f>
        <v>14</v>
      </c>
      <c r="AY18" s="138">
        <f>COUNTIFS(Classification!$S4:$S249,$AY4,Classification!$U4:$U249,$BE4)</f>
        <v>51</v>
      </c>
      <c r="AZ18" s="139">
        <f>COUNTIFS(Classification!$S4:$S249,$AZ4,Classification!$U4:$U249,$BE4)</f>
        <v>0</v>
      </c>
      <c r="BA18" s="138">
        <f>COUNTIFS(Classification!$T4:$T249,$BA4,Classification!$U4:$U249,$BE4)</f>
        <v>42</v>
      </c>
      <c r="BB18" s="138">
        <f>COUNTIFS(Classification!$T4:$T249,$BB4,Classification!$U4:$U249,$BE4)</f>
        <v>4</v>
      </c>
      <c r="BC18" s="138">
        <f>COUNTIFS(Classification!$T4:$T249,$BC4,Classification!$U4:$U249,$BE4)</f>
        <v>19</v>
      </c>
      <c r="BD18" s="136">
        <f>COUNTIFS(Classification!$U4:$U249,$BD4,Classification!$U4:$U249,$BE4)</f>
        <v>0</v>
      </c>
      <c r="BE18" s="138">
        <f>COUNTIFS(Classification!$U4:$U249,$BE4,Classification!$U4:$U249,$BE4)</f>
        <v>65</v>
      </c>
      <c r="BF18" s="138"/>
      <c r="BG18" s="139"/>
      <c r="BH18" s="138"/>
      <c r="BI18" s="138"/>
      <c r="BJ18" s="136"/>
      <c r="BK18" s="138"/>
      <c r="BL18" s="138"/>
      <c r="BM18" s="139"/>
      <c r="BN18" s="136"/>
      <c r="BO18" s="138"/>
      <c r="BP18" s="138"/>
      <c r="BQ18" s="138"/>
      <c r="BR18" s="139"/>
    </row>
    <row r="19">
      <c r="A19" s="128"/>
      <c r="B19" s="128"/>
      <c r="C19" s="237"/>
      <c r="D19" s="232" t="s">
        <v>62</v>
      </c>
      <c r="E19" s="193">
        <f>COUNTIFS(Classification!$E4:$E249,$E4,Classification!$U4:$U249,$BD4)</f>
        <v>4</v>
      </c>
      <c r="F19" s="194">
        <f>COUNTIFS(Classification!$E4:$E249,$F4,Classification!$U4:$U249,$BD4)</f>
        <v>22</v>
      </c>
      <c r="G19" s="195">
        <f>COUNTIFS(Classification!$E4:$E249,$G4,Classification!$U4:$U249,$BD4)</f>
        <v>16</v>
      </c>
      <c r="H19" s="194">
        <f>COUNTIFS(Classification!$F4:$F249,$H4,Classification!$U4:$U249,$BD4)</f>
        <v>29</v>
      </c>
      <c r="I19" s="194">
        <f>COUNTIFS(Classification!$F4:$F249,$I4,Classification!$U4:$U249,$BD4)</f>
        <v>4</v>
      </c>
      <c r="J19" s="194">
        <f>COUNTIFS(Classification!$F4:$F249,$J4,Classification!$U4:$U249,$BD4)</f>
        <v>9</v>
      </c>
      <c r="K19" s="193">
        <f>COUNTIFS(Classification!$G4:$G249,$K4,Classification!$U4:$U249,$BD4)</f>
        <v>11</v>
      </c>
      <c r="L19" s="195">
        <f>COUNTIFS(Classification!$G4:$G249,$L4,Classification!$U4:$U249,$BD4)</f>
        <v>31</v>
      </c>
      <c r="M19" s="194">
        <f>COUNTIFS(Classification!$H4:$H249,$M4,Classification!$U4:$U249,$BD4)</f>
        <v>14</v>
      </c>
      <c r="N19" s="194">
        <f>COUNTIFS(Classification!$H4:$H249,$N4,Classification!$U4:$U249,$BD4)</f>
        <v>26</v>
      </c>
      <c r="O19" s="194">
        <f>COUNTIFS(Classification!$H4:$H249,$O4,Classification!$U4:$U249,$BD4)</f>
        <v>1</v>
      </c>
      <c r="P19" s="193">
        <f>COUNTIFS(Classification!$I4:$I249,$P4,Classification!$U4:$U249,$BD4)</f>
        <v>36</v>
      </c>
      <c r="Q19" s="194">
        <f>COUNTIFS(Classification!$I4:$I249,$Q4,Classification!$U4:$U249,$BD4)</f>
        <v>2</v>
      </c>
      <c r="R19" s="195">
        <f>COUNTIFS(Classification!$I4:$I249,$R4,Classification!$U4:$U249,$BD4)</f>
        <v>4</v>
      </c>
      <c r="S19" s="194">
        <f>COUNTIFS(Classification!$J4:$J249,$S4,Classification!$U4:$U249,$BD4)</f>
        <v>16</v>
      </c>
      <c r="T19" s="194">
        <f>COUNTIFS(Classification!$J4:$J249,$T4,Classification!$U4:$U249,$BD4)</f>
        <v>26</v>
      </c>
      <c r="U19" s="193">
        <f>COUNTIFS(Classification!$K4:$K249,$U4,Classification!$U4:$U249,$BD4)</f>
        <v>21</v>
      </c>
      <c r="V19" s="195">
        <f>COUNTIFS(Classification!$J4:$J249,$V4,Classification!$U4:$U249,$BD4)</f>
        <v>26</v>
      </c>
      <c r="W19" s="194">
        <f>COUNTIFS(Classification!$L4:$L249,$U4,Classification!$U4:$U249,$BD4)</f>
        <v>40</v>
      </c>
      <c r="X19" s="194">
        <f>COUNTIFS(Classification!$L4:$L249,$X4,Classification!$U4:$U249,$BD4)</f>
        <v>2</v>
      </c>
      <c r="Y19" s="193">
        <f>COUNTIFS(Classification!$M4:$M249,$Y4,Classification!$U4:$U249,$BD4)</f>
        <v>4</v>
      </c>
      <c r="Z19" s="194">
        <f>COUNTIFS(Classification!$M4:$M249,$Z4,Classification!$U4:$U249,$BD4)</f>
        <v>1</v>
      </c>
      <c r="AA19" s="195">
        <f>COUNTIFS(Classification!$M4:$M249,$AA4,Classification!$U4:$U249,$BD4)</f>
        <v>37</v>
      </c>
      <c r="AB19" s="194">
        <f>COUNTIFS(Classification!$N4:$N249,$AB4,Classification!$U4:$U249,$BD4)</f>
        <v>18</v>
      </c>
      <c r="AC19" s="194">
        <f>COUNTIFS(Classification!$N4:$N249,$AC4,Classification!$U4:$U249,$BD4)</f>
        <v>4</v>
      </c>
      <c r="AD19" s="194">
        <f>COUNTIFS(Classification!$N4:$N249,$AD4,Classification!$U4:$U249,$BD4)</f>
        <v>1</v>
      </c>
      <c r="AE19" s="194">
        <f>COUNTIFS(Classification!$N4:$N249,$AE4,Classification!$U4:$U249,$BD4)</f>
        <v>12</v>
      </c>
      <c r="AF19" s="194">
        <f>COUNTIFS(Classification!$N4:$N249,$AF4,Classification!$U4:$U249,$BD4)</f>
        <v>5</v>
      </c>
      <c r="AG19" s="194">
        <f>COUNTIFS(Classification!$N4:$N249,$AG4,Classification!$U4:$U249,$BD4)</f>
        <v>2</v>
      </c>
      <c r="AH19" s="193">
        <f>COUNTIFS(Classification!$O4:$O249,$AH4,Classification!$U4:$U249,$BD4)</f>
        <v>7</v>
      </c>
      <c r="AI19" s="194">
        <f>COUNTIFS(Classification!$O4:$O249,$AI4,Classification!$U4:$U249,$BD4)</f>
        <v>7</v>
      </c>
      <c r="AJ19" s="194">
        <f>COUNTIFS(Classification!$O4:$O249,$AJ4,Classification!$U4:$U249,$BD4)</f>
        <v>15</v>
      </c>
      <c r="AK19" s="195">
        <f>COUNTIFS(Classification!$O4:$O249,$AK4,Classification!$U4:$U249,$BD4)</f>
        <v>12</v>
      </c>
      <c r="AL19" s="194">
        <f>COUNTIFS(Classification!$P4:$P249,$AL4,Classification!$U4:$U249,$BD4)</f>
        <v>6</v>
      </c>
      <c r="AM19" s="194">
        <f>COUNTIFS(Classification!$P4:$P249,$AM4,Classification!$U4:$U249,$BD4)</f>
        <v>15</v>
      </c>
      <c r="AN19" s="194">
        <f>COUNTIFS(Classification!$P4:$P249,$AN4,Classification!$U4:$U249,$BD4)</f>
        <v>3</v>
      </c>
      <c r="AO19" s="194">
        <f>COUNTIFS(Classification!$P4:$P249,$AO4,Classification!$U4:$U249,$BD4)</f>
        <v>0</v>
      </c>
      <c r="AP19" s="194">
        <f>COUNTIFS(Classification!$P4:$P249,$AP4,Classification!$U4:$U249,$BD4)</f>
        <v>18</v>
      </c>
      <c r="AQ19" s="193">
        <f>COUNTIFS(Classification!$Q4:$Q249,$AQ4,Classification!$U4:$U249,$BD4)</f>
        <v>7</v>
      </c>
      <c r="AR19" s="194">
        <f>COUNTIFS(Classification!$Q4:$Q249,$AR4,Classification!$U4:$U249,$BD4)</f>
        <v>34</v>
      </c>
      <c r="AS19" s="195">
        <f>COUNTIFS(Classification!$Q4:$Q249,$AS4,Classification!$U4:$U249,$BD4)</f>
        <v>1</v>
      </c>
      <c r="AT19" s="194">
        <f>COUNTIFS(Classification!$R4:$R249,$AT4,Classification!$U4:$U249,$BD4)</f>
        <v>25</v>
      </c>
      <c r="AU19" s="194">
        <f>COUNTIFS(Classification!$R4:$R249,$AU4,Classification!$U4:$U249,$BD4)</f>
        <v>14</v>
      </c>
      <c r="AV19" s="194">
        <f>COUNTIFS(Classification!$R4:$R249,$AV4,Classification!$U4:$U249,$BD4)</f>
        <v>2</v>
      </c>
      <c r="AW19" s="194">
        <f>COUNTIFS(Classification!$R4:$R249,$AW4,Classification!$U4:$U249,$BD4)</f>
        <v>1</v>
      </c>
      <c r="AX19" s="193">
        <f>COUNTIFS(Classification!$S4:$S249,$AX4,Classification!$U4:$U249,$BD4)</f>
        <v>14</v>
      </c>
      <c r="AY19" s="194">
        <f>COUNTIFS(Classification!$S4:$S249,$AY4,Classification!$U4:$U249,$BD4)</f>
        <v>28</v>
      </c>
      <c r="AZ19" s="195">
        <f>COUNTIFS(Classification!$S4:$S249,$AZ4,Classification!$U4:$U249,$BD4)</f>
        <v>0</v>
      </c>
      <c r="BA19" s="194">
        <f>COUNTIFS(Classification!$T4:$T249,$BA4,Classification!$U4:$U249,$BD4)</f>
        <v>35</v>
      </c>
      <c r="BB19" s="194">
        <f>COUNTIFS(Classification!$T4:$T249,$BB4,Classification!$U4:$U249,$BD4)</f>
        <v>4</v>
      </c>
      <c r="BC19" s="194">
        <f>COUNTIFS(Classification!$T4:$T249,$BC4,Classification!$U4:$U249,$BD4)</f>
        <v>3</v>
      </c>
      <c r="BD19" s="193">
        <f>COUNTIFS(Classification!$U4:$U249,$BD4,Classification!$U4:$U249,$BD4)</f>
        <v>42</v>
      </c>
      <c r="BE19" s="194"/>
      <c r="BF19" s="194"/>
      <c r="BG19" s="195"/>
      <c r="BH19" s="194"/>
      <c r="BI19" s="194"/>
      <c r="BJ19" s="193"/>
      <c r="BK19" s="194"/>
      <c r="BL19" s="194"/>
      <c r="BM19" s="195"/>
      <c r="BN19" s="193"/>
      <c r="BO19" s="194"/>
      <c r="BP19" s="194"/>
      <c r="BQ19" s="194"/>
      <c r="BR19" s="195"/>
    </row>
    <row r="20">
      <c r="A20" s="128"/>
      <c r="B20" s="128"/>
      <c r="C20" s="235" t="s">
        <v>43</v>
      </c>
      <c r="D20" s="236" t="s">
        <v>11</v>
      </c>
      <c r="E20" s="136">
        <f>COUNTIFS(Classification!$E4:$E249,$E4,Classification!$T4:$T249,$BC4)</f>
        <v>2</v>
      </c>
      <c r="F20" s="138">
        <f>COUNTIFS(Classification!$E4:$E249,$F4,Classification!$T4:$T249,$BC4)</f>
        <v>1</v>
      </c>
      <c r="G20" s="139">
        <f>COUNTIFS(Classification!$E4:$E249,$G4,Classification!$T4:$T249,$BC4)</f>
        <v>33</v>
      </c>
      <c r="H20" s="138">
        <f>COUNTIFS(Classification!$F4:$F249,$H4,Classification!$T4:$T249,$BC4)</f>
        <v>35</v>
      </c>
      <c r="I20" s="138">
        <f>COUNTIFS(Classification!$F4:$F249,$I4,Classification!$T4:$T249,$BC4)</f>
        <v>1</v>
      </c>
      <c r="J20" s="138">
        <f>COUNTIFS(Classification!$F4:$F249,$J4,Classification!$T4:$T249,$BC4)</f>
        <v>0</v>
      </c>
      <c r="K20" s="136">
        <f>COUNTIFS(Classification!$G4:$G249,$K4,Classification!$T4:$T249,$BC4)</f>
        <v>3</v>
      </c>
      <c r="L20" s="139">
        <f>COUNTIFS(Classification!$G4:$G249,$L4,Classification!$T4:$T249,$BC4)</f>
        <v>34</v>
      </c>
      <c r="M20" s="138">
        <f>COUNTIFS(Classification!$H4:$H249,$M4,Classification!$T4:$T249,$BC4)</f>
        <v>26</v>
      </c>
      <c r="N20" s="138">
        <f>COUNTIFS(Classification!$H4:$H249,$N4,Classification!$T4:$T249,$BC4)</f>
        <v>7</v>
      </c>
      <c r="O20" s="138">
        <f>COUNTIFS(Classification!$H4:$H249,$O4,Classification!$T4:$T249,$BC4)</f>
        <v>3</v>
      </c>
      <c r="P20" s="136">
        <f>COUNTIFS(Classification!$I4:$I249,$P4,Classification!$T4:$T249,$BC4)</f>
        <v>30</v>
      </c>
      <c r="Q20" s="138">
        <f>COUNTIFS(Classification!$I4:$I249,$Q4,Classification!$T4:$T249,$BC4)</f>
        <v>6</v>
      </c>
      <c r="R20" s="139">
        <f>COUNTIFS(Classification!$I4:$I249,$R4,Classification!$T4:$T249,$BC4)</f>
        <v>1</v>
      </c>
      <c r="S20" s="138">
        <f>COUNTIFS(Classification!$J4:$J249,$S4,Classification!$T4:$T249,$BC4)</f>
        <v>15</v>
      </c>
      <c r="T20" s="138">
        <f>COUNTIFS(Classification!$J4:$J249,$T4,Classification!$T4:$T249,$BC4)</f>
        <v>22</v>
      </c>
      <c r="U20" s="136">
        <f>COUNTIFS(Classification!$K4:$K249,$U4,Classification!$T4:$T249,$BC4)</f>
        <v>7</v>
      </c>
      <c r="V20" s="139">
        <f>COUNTIFS(Classification!$J4:$J249,$V4,Classification!$T4:$T249,$BC4)</f>
        <v>22</v>
      </c>
      <c r="W20" s="138">
        <f>COUNTIFS(Classification!$L4:$L249,$W4,Classification!$T4:$T249,$BC4)</f>
        <v>35</v>
      </c>
      <c r="X20" s="138">
        <f>COUNTIFS(Classification!$L4:$L249,$X4,Classification!$T4:$T249,$BC4)</f>
        <v>2</v>
      </c>
      <c r="Y20" s="136">
        <f>COUNTIFS(Classification!$M4:$M249,$Y4,Classification!$T4:$T249,$BC4)</f>
        <v>2</v>
      </c>
      <c r="Z20" s="138">
        <f>COUNTIFS(Classification!$M4:$M249,$Z4,Classification!$T4:$T249,$BC4)</f>
        <v>1</v>
      </c>
      <c r="AA20" s="139">
        <f>COUNTIFS(Classification!$M4:$M249,$AA4,Classification!$T4:$T249,$BC4)</f>
        <v>34</v>
      </c>
      <c r="AB20" s="138">
        <f>COUNTIFS(Classification!$N4:$N249,$AB4,Classification!$T4:$T249,$BC4)</f>
        <v>3</v>
      </c>
      <c r="AC20" s="138">
        <f>COUNTIFS(Classification!$N4:$N249,$AC4,Classification!$T4:$T249,$BC4)</f>
        <v>1</v>
      </c>
      <c r="AD20" s="138">
        <f>COUNTIFS(Classification!$N4:$N249,$AD4,Classification!$T4:$T249,$BC4)</f>
        <v>0</v>
      </c>
      <c r="AE20" s="138">
        <f>COUNTIFS(Classification!$N4:$N249,$AE4,Classification!$T4:$T249,$BC4)</f>
        <v>31</v>
      </c>
      <c r="AF20" s="138">
        <f>COUNTIFS(Classification!$N4:$N249,$AF4,Classification!$T4:$T249,$BC4)</f>
        <v>2</v>
      </c>
      <c r="AG20" s="138">
        <f>COUNTIFS(Classification!$N4:$N249,$AG4,Classification!$T4:$T249,$BC4)</f>
        <v>0</v>
      </c>
      <c r="AH20" s="136">
        <f>COUNTIFS(Classification!$O4:$O249,$AH4,Classification!$T4:$T249,$BC4)</f>
        <v>1</v>
      </c>
      <c r="AI20" s="138">
        <f>COUNTIFS(Classification!$O4:$O249,$AI4,Classification!$T4:$T249,$BC4)</f>
        <v>1</v>
      </c>
      <c r="AJ20" s="138">
        <f>COUNTIFS(Classification!$O4:$O249,$AJ4,Classification!$T4:$T249,$BC4)</f>
        <v>31</v>
      </c>
      <c r="AK20" s="139">
        <f>COUNTIFS(Classification!$O4:$O249,$AK4,Classification!$T4:$T249,$BC4)</f>
        <v>3</v>
      </c>
      <c r="AL20" s="138">
        <f>COUNTIFS(Classification!$P4:$P249,$AL4,Classification!$T4:$T249,$BC4)</f>
        <v>2</v>
      </c>
      <c r="AM20" s="138">
        <f>COUNTIFS(Classification!$P4:$P249,$AM4,Classification!$T4:$T249,$BC4)</f>
        <v>3</v>
      </c>
      <c r="AN20" s="138">
        <f>COUNTIFS(Classification!$P4:$P249,$AN4,Classification!$T4:$T249,$BC4)</f>
        <v>1</v>
      </c>
      <c r="AO20" s="138">
        <f>COUNTIFS(Classification!$P4:$P249,$AO4,Classification!$T4:$T249,$BC4)</f>
        <v>0</v>
      </c>
      <c r="AP20" s="138">
        <f>COUNTIFS(Classification!$P4:$P249,$AP4,Classification!$T4:$T249,$BC4)</f>
        <v>30</v>
      </c>
      <c r="AQ20" s="136">
        <f>COUNTIFS(Classification!$Q4:$Q249,$AQ4,Classification!$T4:$T249,$BC4)</f>
        <v>2</v>
      </c>
      <c r="AR20" s="138">
        <f>COUNTIFS(Classification!$Q4:$Q249,$AR4,Classification!$T4:$T249,$BC4)</f>
        <v>35</v>
      </c>
      <c r="AS20" s="139">
        <f>COUNTIFS(Classification!$Q4:$Q249,$AS4,Classification!$T4:$T249,$BC4)</f>
        <v>0</v>
      </c>
      <c r="AT20" s="138">
        <f>COUNTIFS(Classification!$R4:$R249,$AT4,Classification!$T4:$T249,$BC4)</f>
        <v>19</v>
      </c>
      <c r="AU20" s="138">
        <f>COUNTIFS(Classification!$R4:$R249,$AU4,Classification!$T4:$T249,$BC4)</f>
        <v>1</v>
      </c>
      <c r="AV20" s="138">
        <f>COUNTIFS(Classification!$R4:$R249,$AV4,Classification!$T4:$T249,$BC4)</f>
        <v>1</v>
      </c>
      <c r="AW20" s="138">
        <f>COUNTIFS(Classification!$R4:$R249,$AW4,Classification!$T4:$T249,$BC4)</f>
        <v>16</v>
      </c>
      <c r="AX20" s="136">
        <f>COUNTIFS(Classification!$S4:$S249,$AX4,Classification!$T4:$T249,$BC4)</f>
        <v>1</v>
      </c>
      <c r="AY20" s="138">
        <f>COUNTIFS(Classification!$S4:$S249,$AY4,Classification!$T4:$T249,$BC4)</f>
        <v>21</v>
      </c>
      <c r="AZ20" s="139">
        <f>COUNTIFS(Classification!$S4:$S249,$AZ4,Classification!$T4:$T249,$BC4)</f>
        <v>15</v>
      </c>
      <c r="BA20" s="138">
        <f>COUNTIFS(Classification!$T4:$T249,$BA4,Classification!$T4:$T249,$BC4)</f>
        <v>0</v>
      </c>
      <c r="BB20" s="138">
        <f>COUNTIFS(Classification!$T4:$T249,$BB4,Classification!$T4:$T249,$BC4)</f>
        <v>0</v>
      </c>
      <c r="BC20" s="138">
        <f>COUNTIFS(Classification!$T4:$T249,$BC4,Classification!$T4:$T249,$BC4)</f>
        <v>37</v>
      </c>
      <c r="BD20" s="136"/>
      <c r="BE20" s="138"/>
      <c r="BF20" s="138"/>
      <c r="BG20" s="139"/>
      <c r="BH20" s="138"/>
      <c r="BI20" s="138"/>
      <c r="BJ20" s="136"/>
      <c r="BK20" s="138"/>
      <c r="BL20" s="138"/>
      <c r="BM20" s="139"/>
      <c r="BN20" s="136"/>
      <c r="BO20" s="138"/>
      <c r="BP20" s="138"/>
      <c r="BQ20" s="138"/>
      <c r="BR20" s="139"/>
    </row>
    <row r="21">
      <c r="A21" s="128"/>
      <c r="B21" s="128"/>
      <c r="C21" s="128"/>
      <c r="D21" s="236" t="s">
        <v>61</v>
      </c>
      <c r="E21" s="136">
        <f>COUNTIFS(Classification!$E4:$E249,$E4,Classification!$T4:$T249,$BB4)</f>
        <v>1</v>
      </c>
      <c r="F21" s="138">
        <f>COUNTIFS(Classification!$E4:$E249,$F4,Classification!$T4:$T249,$BB4)</f>
        <v>9</v>
      </c>
      <c r="G21" s="139">
        <f>COUNTIFS(Classification!$E4:$E249,$G4,Classification!$T4:$T249,$BB4)</f>
        <v>7</v>
      </c>
      <c r="H21" s="138">
        <f>COUNTIFS(Classification!$F4:$F249,$H4,Classification!$T4:$T249,$BB4)</f>
        <v>9</v>
      </c>
      <c r="I21" s="138">
        <f>COUNTIFS(Classification!$F4:$F249,$I4,Classification!$T4:$T249,$BB4)</f>
        <v>2</v>
      </c>
      <c r="J21" s="138">
        <f>COUNTIFS(Classification!$F4:$F249,$J4,Classification!$T4:$T249,$BB4)</f>
        <v>6</v>
      </c>
      <c r="K21" s="136">
        <f>COUNTIFS(Classification!$G4:$G249,$K4,Classification!$T4:$T249,$BB4)</f>
        <v>4</v>
      </c>
      <c r="L21" s="139">
        <f>COUNTIFS(Classification!$G4:$G249,$L4,Classification!$T4:$T249,$BB4)</f>
        <v>13</v>
      </c>
      <c r="M21" s="138">
        <f>COUNTIFS(Classification!$H4:$H249,$M4,Classification!$T4:$T249,$BB4)</f>
        <v>5</v>
      </c>
      <c r="N21" s="138">
        <f>COUNTIFS(Classification!$H4:$H249,$N4,Classification!$T4:$T249,$BB4)</f>
        <v>10</v>
      </c>
      <c r="O21" s="138">
        <f>COUNTIFS(Classification!$H4:$H249,$O4,Classification!$T4:$T249,$BB4)</f>
        <v>2</v>
      </c>
      <c r="P21" s="136">
        <f>COUNTIFS(Classification!$I4:$I249,$P4,Classification!$T4:$T249,$BB4)</f>
        <v>15</v>
      </c>
      <c r="Q21" s="138">
        <f>COUNTIFS(Classification!$I4:$I249,$Q4,Classification!$T4:$T249,$BB4)</f>
        <v>2</v>
      </c>
      <c r="R21" s="139">
        <f>COUNTIFS(Classification!$I4:$I249,$R4,Classification!$T4:$T249,$BB4)</f>
        <v>0</v>
      </c>
      <c r="S21" s="138">
        <f>COUNTIFS(Classification!$J4:$J249,$S4,Classification!$T4:$T249,$BB4)</f>
        <v>10</v>
      </c>
      <c r="T21" s="138">
        <f>COUNTIFS(Classification!$J4:$J249,$T4,Classification!$T4:$T249,$BB4)</f>
        <v>7</v>
      </c>
      <c r="U21" s="136">
        <f>COUNTIFS(Classification!$K4:$K249,$U4,Classification!$T4:$T249,$BB4)</f>
        <v>13</v>
      </c>
      <c r="V21" s="139">
        <f>COUNTIFS(Classification!$J4:$J249,$V4,Classification!$T4:$T249,$BB4)</f>
        <v>7</v>
      </c>
      <c r="W21" s="138">
        <f>COUNTIFS(Classification!$L4:$L249,$W4,Classification!$T4:$T249,$BB4)</f>
        <v>15</v>
      </c>
      <c r="X21" s="138">
        <f>COUNTIFS(Classification!$L4:$L249,$X4,Classification!$T4:$T249,$BB4)</f>
        <v>1</v>
      </c>
      <c r="Y21" s="136">
        <f>COUNTIFS(Classification!$M4:$M249,$Y4,Classification!$T4:$T249,$BB4)</f>
        <v>12</v>
      </c>
      <c r="Z21" s="138">
        <f>COUNTIFS(Classification!$M4:$M249,$Z4,Classification!$T4:$T249,$BB4)</f>
        <v>0</v>
      </c>
      <c r="AA21" s="139">
        <f>COUNTIFS(Classification!$M4:$M249,$AA4,Classification!$T4:$T249,$BB4)</f>
        <v>5</v>
      </c>
      <c r="AB21" s="138">
        <f>COUNTIFS(Classification!$N4:$N249,$AB4,Classification!$T4:$T249,$BB4)</f>
        <v>8</v>
      </c>
      <c r="AC21" s="138">
        <f>COUNTIFS(Classification!$N4:$N249,$AC4,Classification!$T4:$T249,$BB4)</f>
        <v>4</v>
      </c>
      <c r="AD21" s="138">
        <f>COUNTIFS(Classification!$N4:$N249,$AD4,Classification!$T4:$T249,$BB4)</f>
        <v>1</v>
      </c>
      <c r="AE21" s="138">
        <f>COUNTIFS(Classification!$N4:$N249,$AE4,Classification!$T4:$T249,$BB4)</f>
        <v>1</v>
      </c>
      <c r="AF21" s="138">
        <f>COUNTIFS(Classification!$N4:$N249,$AF4,Classification!$T4:$T249,$BB4)</f>
        <v>1</v>
      </c>
      <c r="AG21" s="138">
        <f>COUNTIFS(Classification!$N4:$N249,$AG4,Classification!$T4:$T249,$BB4)</f>
        <v>2</v>
      </c>
      <c r="AH21" s="136">
        <f>COUNTIFS(Classification!$O4:$O249,$AH4,Classification!$T4:$T249,$BB4)</f>
        <v>3</v>
      </c>
      <c r="AI21" s="138">
        <f>COUNTIFS(Classification!$O4:$O249,$AI4,Classification!$T4:$T249,$BB4)</f>
        <v>5</v>
      </c>
      <c r="AJ21" s="138">
        <f>COUNTIFS(Classification!$O4:$O249,$AJ4,Classification!$T4:$T249,$BB4)</f>
        <v>3</v>
      </c>
      <c r="AK21" s="139">
        <f>COUNTIFS(Classification!$O4:$O249,$AK4,Classification!$T4:$T249,$BB4)</f>
        <v>6</v>
      </c>
      <c r="AL21" s="138">
        <f>COUNTIFS(Classification!$P4:$P249,$AL4,Classification!$T4:$T249,$BB4)</f>
        <v>4</v>
      </c>
      <c r="AM21" s="138">
        <f>COUNTIFS(Classification!$P4:$P249,$AM4,Classification!$T4:$T249,$BB4)</f>
        <v>12</v>
      </c>
      <c r="AN21" s="138">
        <f>COUNTIFS(Classification!$P4:$P249,$AN4,Classification!$T4:$T249,$BB4)</f>
        <v>1</v>
      </c>
      <c r="AO21" s="138">
        <f>COUNTIFS(Classification!$P4:$P249,$AO4,Classification!$T4:$T249,$BB4)</f>
        <v>0</v>
      </c>
      <c r="AP21" s="138">
        <f>COUNTIFS(Classification!$P4:$P249,$AP4,Classification!$T4:$T249,$BB4)</f>
        <v>0</v>
      </c>
      <c r="AQ21" s="136">
        <f>COUNTIFS(Classification!$Q4:$Q249,$AQ4,Classification!$T4:$T249,$BB4)</f>
        <v>8</v>
      </c>
      <c r="AR21" s="138">
        <f>COUNTIFS(Classification!$Q4:$Q249,$AR4,Classification!$T4:$T249,$BB4)</f>
        <v>8</v>
      </c>
      <c r="AS21" s="139">
        <f>COUNTIFS(Classification!$Q4:$Q249,$AS4,Classification!$T4:$T249,$BB4)</f>
        <v>1</v>
      </c>
      <c r="AT21" s="138">
        <f>COUNTIFS(Classification!$R4:$R249,$AT4,Classification!$T4:$T249,$BB4)</f>
        <v>6</v>
      </c>
      <c r="AU21" s="138">
        <f>COUNTIFS(Classification!$R4:$R249,$AU4,Classification!$T4:$T249,$BB4)</f>
        <v>6</v>
      </c>
      <c r="AV21" s="138">
        <f>COUNTIFS(Classification!$R4:$R249,$AV4,Classification!$T4:$T249,$BB4)</f>
        <v>5</v>
      </c>
      <c r="AW21" s="138">
        <f>COUNTIFS(Classification!$R4:$R249,$AW4,Classification!$T4:$T249,$BB4)</f>
        <v>0</v>
      </c>
      <c r="AX21" s="136">
        <f>COUNTIFS(Classification!$S4:$S249,$AX4,Classification!$T4:$T249,$BB4)</f>
        <v>15</v>
      </c>
      <c r="AY21" s="138">
        <f>COUNTIFS(Classification!$S4:$S249,$AY4,Classification!$T4:$T249,$BB4)</f>
        <v>2</v>
      </c>
      <c r="AZ21" s="139">
        <f>COUNTIFS(Classification!$S4:$S249,$AZ4,Classification!$T4:$T249,$BB4)</f>
        <v>0</v>
      </c>
      <c r="BA21" s="138">
        <f>COUNTIFS(Classification!$T4:$T249,$BA4,Classification!$T4:$T249,$BB4)</f>
        <v>0</v>
      </c>
      <c r="BB21" s="138">
        <f>COUNTIFS(Classification!$T4:$T249,$BB4,Classification!$T4:$T249,$BB4)</f>
        <v>17</v>
      </c>
      <c r="BC21" s="138"/>
      <c r="BD21" s="136"/>
      <c r="BE21" s="138"/>
      <c r="BF21" s="138"/>
      <c r="BG21" s="139"/>
      <c r="BH21" s="138"/>
      <c r="BI21" s="138"/>
      <c r="BJ21" s="136"/>
      <c r="BK21" s="138"/>
      <c r="BL21" s="138"/>
      <c r="BM21" s="139"/>
      <c r="BN21" s="136"/>
      <c r="BO21" s="138"/>
      <c r="BP21" s="138"/>
      <c r="BQ21" s="138"/>
      <c r="BR21" s="139"/>
    </row>
    <row r="22">
      <c r="A22" s="128"/>
      <c r="B22" s="128"/>
      <c r="C22" s="237"/>
      <c r="D22" s="236" t="s">
        <v>60</v>
      </c>
      <c r="E22" s="136">
        <f>COUNTIFS(Classification!$E4:$E249,$E4,Classification!$T4:$T249,$BA4)</f>
        <v>7</v>
      </c>
      <c r="F22" s="138">
        <f>COUNTIFS(Classification!$E4:$E249,$F4,Classification!$T4:$T249,$BA4)</f>
        <v>45</v>
      </c>
      <c r="G22" s="139">
        <f>COUNTIFS(Classification!$E4:$E249,$G4,Classification!$T4:$T249,$BA4)</f>
        <v>46</v>
      </c>
      <c r="H22" s="138">
        <f>COUNTIFS(Classification!$F4:$F249,$H4,Classification!$T4:$T249,$BA4)</f>
        <v>69</v>
      </c>
      <c r="I22" s="138">
        <f>COUNTIFS(Classification!$F4:$F249,$I4,Classification!$T4:$T249,$BA4)</f>
        <v>8</v>
      </c>
      <c r="J22" s="138">
        <f>COUNTIFS(Classification!$F4:$F249,$J4,Classification!$T4:$T249,$BA4)</f>
        <v>21</v>
      </c>
      <c r="K22" s="136">
        <f>COUNTIFS(Classification!$G4:$G249,$K4,Classification!$T4:$T249,$BA4)</f>
        <v>20</v>
      </c>
      <c r="L22" s="139">
        <f>COUNTIFS(Classification!$G4:$G249,$L4,Classification!$T4:$T249,$BA4)</f>
        <v>78</v>
      </c>
      <c r="M22" s="138">
        <f>COUNTIFS(Classification!$H4:$H249,$M4,Classification!$T4:$T249,$BA4)</f>
        <v>57</v>
      </c>
      <c r="N22" s="138">
        <f>COUNTIFS(Classification!$H4:$H249,$N4,Classification!$T4:$T249,$BA4)</f>
        <v>38</v>
      </c>
      <c r="O22" s="138">
        <f>COUNTIFS(Classification!$H4:$H249,$O4,Classification!$T4:$T249,$BA4)</f>
        <v>2</v>
      </c>
      <c r="P22" s="136">
        <f>COUNTIFS(Classification!$I4:$I249,$P4,Classification!$T4:$T249,$BA4)</f>
        <v>91</v>
      </c>
      <c r="Q22" s="138">
        <f>COUNTIFS(Classification!$I4:$I249,$Q4,Classification!$T4:$T249,$BA4)</f>
        <v>2</v>
      </c>
      <c r="R22" s="139">
        <f>COUNTIFS(Classification!$I4:$I249,$R4,Classification!$T4:$T249,$BA4)</f>
        <v>5</v>
      </c>
      <c r="S22" s="138">
        <f>COUNTIFS(Classification!$J4:$J249,$S4,Classification!$T4:$T249,$BA4)</f>
        <v>36</v>
      </c>
      <c r="T22" s="138">
        <f>COUNTIFS(Classification!$J4:$J249,$T4,Classification!$T4:$T249,$BA4)</f>
        <v>62</v>
      </c>
      <c r="U22" s="136">
        <f>COUNTIFS(Classification!$K4:$K249,$U4,Classification!$T4:$T249,$BA4)</f>
        <v>43</v>
      </c>
      <c r="V22" s="139">
        <f>COUNTIFS(Classification!$J4:$J249,$V4,Classification!$T4:$T249,$BA4)</f>
        <v>62</v>
      </c>
      <c r="W22" s="138">
        <f>COUNTIFS(Classification!$L4:$L249,$W4,Classification!$T4:$T249,$BA4)</f>
        <v>96</v>
      </c>
      <c r="X22" s="138">
        <f>COUNTIFS(Classification!$L4:$L249,$X4,Classification!$T4:$T249,$BA4)</f>
        <v>2</v>
      </c>
      <c r="Y22" s="136">
        <f>COUNTIFS(Classification!$M4:$M249,$Y4,Classification!$T4:$T249,$BA4)</f>
        <v>12</v>
      </c>
      <c r="Z22" s="138">
        <f>COUNTIFS(Classification!$M4:$M249,$Z4,Classification!$T4:$T249,$BA4)</f>
        <v>3</v>
      </c>
      <c r="AA22" s="139">
        <f>COUNTIFS(Classification!$M4:$M249,$AA4,Classification!$T4:$T249,$BA4)</f>
        <v>83</v>
      </c>
      <c r="AB22" s="138">
        <f>COUNTIFS(Classification!$N4:$N249,$AB4,Classification!$T4:$T249,$BA4)</f>
        <v>44</v>
      </c>
      <c r="AC22" s="138">
        <f>COUNTIFS(Classification!$N4:$N249,$AC4,Classification!$T4:$T249,$BA4)</f>
        <v>11</v>
      </c>
      <c r="AD22" s="138">
        <f>COUNTIFS(Classification!$N4:$N249,$AD4,Classification!$T4:$T249,$BA4)</f>
        <v>2</v>
      </c>
      <c r="AE22" s="138">
        <f>COUNTIFS(Classification!$N4:$N249,$AE4,Classification!$T4:$T249,$BA4)</f>
        <v>32</v>
      </c>
      <c r="AF22" s="138">
        <f>COUNTIFS(Classification!$N4:$N249,$AF4,Classification!$T4:$T249,$BA4)</f>
        <v>6</v>
      </c>
      <c r="AG22" s="138">
        <f>COUNTIFS(Classification!$N4:$N249,$AG4,Classification!$T4:$T249,$BA4)</f>
        <v>3</v>
      </c>
      <c r="AH22" s="136">
        <f>COUNTIFS(Classification!$O4:$O249,$AH4,Classification!$T4:$T249,$BA4)</f>
        <v>17</v>
      </c>
      <c r="AI22" s="138">
        <f>COUNTIFS(Classification!$O4:$O249,$AI4,Classification!$T4:$T249,$BA4)</f>
        <v>12</v>
      </c>
      <c r="AJ22" s="138">
        <f>COUNTIFS(Classification!$O4:$O249,$AJ4,Classification!$T4:$T249,$BA4)</f>
        <v>44</v>
      </c>
      <c r="AK22" s="139">
        <f>COUNTIFS(Classification!$O4:$O249,$AK4,Classification!$T4:$T249,$BA4)</f>
        <v>24</v>
      </c>
      <c r="AL22" s="138">
        <f>COUNTIFS(Classification!$P4:$P249,$AL4,Classification!$T4:$T249,$BA4)</f>
        <v>14</v>
      </c>
      <c r="AM22" s="138">
        <f>COUNTIFS(Classification!$P4:$P249,$AM4,Classification!$T4:$T249,$BA4)</f>
        <v>31</v>
      </c>
      <c r="AN22" s="138">
        <f>COUNTIFS(Classification!$P4:$P249,$AN4,Classification!$T4:$T249,$BA4)</f>
        <v>4</v>
      </c>
      <c r="AO22" s="138">
        <f>COUNTIFS(Classification!$P4:$P249,$AO4,Classification!$T4:$T249,$BA4)</f>
        <v>1</v>
      </c>
      <c r="AP22" s="138">
        <f>COUNTIFS(Classification!$P4:$P249,$AP4,Classification!$T4:$T249,$BA4)</f>
        <v>48</v>
      </c>
      <c r="AQ22" s="136">
        <f>COUNTIFS(Classification!$Q4:$Q249,$AQ4,Classification!$T4:$T249,$BA4)</f>
        <v>15</v>
      </c>
      <c r="AR22" s="138">
        <f>COUNTIFS(Classification!$Q4:$Q249,$AR4,Classification!$T4:$T249,$BA4)</f>
        <v>82</v>
      </c>
      <c r="AS22" s="139">
        <f>COUNTIFS(Classification!$Q4:$Q249,$AS4,Classification!$T4:$T249,$BA4)</f>
        <v>1</v>
      </c>
      <c r="AT22" s="138">
        <f>COUNTIFS(Classification!$R4:$R249,$AT4,Classification!$T4:$T249,$BA4)</f>
        <v>53</v>
      </c>
      <c r="AU22" s="138">
        <f>COUNTIFS(Classification!$R4:$R249,$AU4,Classification!$T4:$T249,$BA4)</f>
        <v>41</v>
      </c>
      <c r="AV22" s="138">
        <f>COUNTIFS(Classification!$R4:$R249,$AV4,Classification!$T4:$T249,$BA4)</f>
        <v>3</v>
      </c>
      <c r="AW22" s="138">
        <f>COUNTIFS(Classification!$R4:$R249,$AW4,Classification!$T4:$T249,$BA4)</f>
        <v>1</v>
      </c>
      <c r="AX22" s="136">
        <f>COUNTIFS(Classification!$S4:$S249,$AX4,Classification!$T4:$T249,$BA4)</f>
        <v>30</v>
      </c>
      <c r="AY22" s="138">
        <f>COUNTIFS(Classification!$S4:$S249,$AY4,Classification!$T4:$T249,$BA4)</f>
        <v>68</v>
      </c>
      <c r="AZ22" s="139">
        <f>COUNTIFS(Classification!$S4:$S249,$AZ4,Classification!$T4:$T249,$BA4)</f>
        <v>0</v>
      </c>
      <c r="BA22" s="138">
        <f>COUNTIFS(Classification!$T4:$T249,$BA4,Classification!$T4:$T249,$BA4)</f>
        <v>98</v>
      </c>
      <c r="BB22" s="138"/>
      <c r="BC22" s="138"/>
      <c r="BD22" s="136"/>
      <c r="BE22" s="138"/>
      <c r="BF22" s="138"/>
      <c r="BG22" s="139"/>
      <c r="BH22" s="138"/>
      <c r="BI22" s="138"/>
      <c r="BJ22" s="136"/>
      <c r="BK22" s="138"/>
      <c r="BL22" s="138"/>
      <c r="BM22" s="139"/>
      <c r="BN22" s="136"/>
      <c r="BO22" s="138"/>
      <c r="BP22" s="138"/>
      <c r="BQ22" s="138"/>
      <c r="BR22" s="139"/>
    </row>
    <row r="23">
      <c r="A23" s="128"/>
      <c r="B23" s="128"/>
      <c r="C23" s="235" t="s">
        <v>42</v>
      </c>
      <c r="D23" s="233" t="s">
        <v>11</v>
      </c>
      <c r="E23" s="214">
        <f>COUNTIFS(Classification!$E4:$E249,$E4,Classification!$S4:$S249,$AZ4)</f>
        <v>1</v>
      </c>
      <c r="F23" s="215">
        <f>COUNTIFS(Classification!$E4:$E249,$F4,Classification!$S4:$S249,$AZ4)</f>
        <v>0</v>
      </c>
      <c r="G23" s="216">
        <f>COUNTIFS(Classification!$E4:$E249,$G4,Classification!$S4:$S249,$AZ4)</f>
        <v>13</v>
      </c>
      <c r="H23" s="215">
        <f>COUNTIFS(Classification!$F4:$F249,$H4,Classification!$S4:$S249,$AZ4)</f>
        <v>13</v>
      </c>
      <c r="I23" s="215">
        <f>COUNTIFS(Classification!$F4:$F249,$I4,Classification!$S4:$S249,$AZ4)</f>
        <v>1</v>
      </c>
      <c r="J23" s="215">
        <f>COUNTIFS(Classification!$F4:$F249,$J4,Classification!$S4:$S249,$AZ4)</f>
        <v>0</v>
      </c>
      <c r="K23" s="214">
        <f>COUNTIFS(Classification!$G4:$G249,$K4,Classification!$S4:$S249,$AZ4)</f>
        <v>3</v>
      </c>
      <c r="L23" s="216">
        <f>COUNTIFS(Classification!$G4:$G249,$L4,Classification!$S4:$S249,$AZ4)</f>
        <v>12</v>
      </c>
      <c r="M23" s="215">
        <f>COUNTIFS(Classification!$H4:$H249,$M4,Classification!$S4:$S249,$AZ4)</f>
        <v>9</v>
      </c>
      <c r="N23" s="215">
        <f>COUNTIFS(Classification!$H4:$H249,$N4,Classification!$S4:$S249,$AZ4)</f>
        <v>3</v>
      </c>
      <c r="O23" s="215">
        <f>COUNTIFS(Classification!$H4:$H249,$O4,Classification!$S4:$S249,$AZ4)</f>
        <v>2</v>
      </c>
      <c r="P23" s="214">
        <f>COUNTIFS(Classification!$I4:$I249,$P4,Classification!$S4:$S249,$AZ4)</f>
        <v>11</v>
      </c>
      <c r="Q23" s="215">
        <f>COUNTIFS(Classification!$I4:$I249,$Q4,Classification!$S4:$S249,$AZ4)</f>
        <v>3</v>
      </c>
      <c r="R23" s="216">
        <f>COUNTIFS(Classification!$I4:$I249,$R4,Classification!$S4:$S249,$AZ4)</f>
        <v>1</v>
      </c>
      <c r="S23" s="215">
        <f>COUNTIFS(Classification!$J4:$J249,$S4,Classification!$S4:$S249,$AZ4)</f>
        <v>4</v>
      </c>
      <c r="T23" s="215">
        <f>COUNTIFS(Classification!$J4:$J249,$T4,Classification!$S4:$S249,$AZ4)</f>
        <v>11</v>
      </c>
      <c r="U23" s="214">
        <f>COUNTIFS(Classification!$K4:$K249,$U4,Classification!$S4:$S249,$AZ4)</f>
        <v>2</v>
      </c>
      <c r="V23" s="216">
        <f>COUNTIFS(Classification!$J4:$J249,$V4,Classification!$S4:$S249,$AZ4)</f>
        <v>11</v>
      </c>
      <c r="W23" s="215">
        <f>COUNTIFS(Classification!$L4:$L249,$W4,Classification!$S4:$S249,$AZ4)</f>
        <v>13</v>
      </c>
      <c r="X23" s="215">
        <f>COUNTIFS(Classification!$L4:$L249,$X4,Classification!$S4:$S249,$AZ4)</f>
        <v>2</v>
      </c>
      <c r="Y23" s="214">
        <f>COUNTIFS(Classification!$M4:$M249,$Y4,Classification!$S4:$S249,$AZ4)</f>
        <v>1</v>
      </c>
      <c r="Z23" s="215">
        <f>COUNTIFS(Classification!$M4:$M249,$Z4,Classification!$S4:$S249,$AZ4)</f>
        <v>1</v>
      </c>
      <c r="AA23" s="216">
        <f>COUNTIFS(Classification!$M4:$M249,$AA4,Classification!$S4:$S249,$AZ4)</f>
        <v>13</v>
      </c>
      <c r="AB23" s="215">
        <f>COUNTIFS(Classification!$N4:$N249,$AB4,Classification!$S4:$S249,$AZ4)</f>
        <v>2</v>
      </c>
      <c r="AC23" s="215">
        <f>COUNTIFS(Classification!$N4:$N249,$AC4,Classification!$S4:$S249,$AZ4)</f>
        <v>1</v>
      </c>
      <c r="AD23" s="215">
        <f>COUNTIFS(Classification!$N4:$N249,$AD4,Classification!$S4:$S249,$AZ4)</f>
        <v>0</v>
      </c>
      <c r="AE23" s="215">
        <f>COUNTIFS(Classification!$N4:$N249,$AE4,Classification!$S4:$S249,$AZ4)</f>
        <v>11</v>
      </c>
      <c r="AF23" s="215">
        <f>COUNTIFS(Classification!$N4:$N249,$AF4,Classification!$S4:$S249,$AZ4)</f>
        <v>1</v>
      </c>
      <c r="AG23" s="215">
        <f>COUNTIFS(Classification!$N4:$N249,$AG4,Classification!$S4:$S249,$AZ4)</f>
        <v>0</v>
      </c>
      <c r="AH23" s="214">
        <f>COUNTIFS(Classification!$O4:$O249,$AH4,Classification!$S4:$S249,$AZ4)</f>
        <v>0</v>
      </c>
      <c r="AI23" s="215">
        <f>COUNTIFS(Classification!$O4:$O249,$AI4,Classification!$S4:$S249,$AZ4)</f>
        <v>0</v>
      </c>
      <c r="AJ23" s="215">
        <f>COUNTIFS(Classification!$O4:$O249,$AJ4,Classification!$S4:$S249,$AZ4)</f>
        <v>13</v>
      </c>
      <c r="AK23" s="216">
        <f>COUNTIFS(Classification!$O4:$O249,$AK4,Classification!$S4:$S249,$AZ4)</f>
        <v>1</v>
      </c>
      <c r="AL23" s="215">
        <f>COUNTIFS(Classification!$P4:$P249,$AL4,Classification!$S4:$S249,$AZ4)</f>
        <v>1</v>
      </c>
      <c r="AM23" s="215">
        <f>COUNTIFS(Classification!$P4:$P249,$AM4,Classification!$S4:$S249,$AZ4)</f>
        <v>0</v>
      </c>
      <c r="AN23" s="215">
        <f>COUNTIFS(Classification!$P4:$P249,$AN4,Classification!$S4:$S249,$AZ4)</f>
        <v>0</v>
      </c>
      <c r="AO23" s="215">
        <f>COUNTIFS(Classification!$P4:$P249,$AO4,Classification!$S4:$S249,$AZ4)</f>
        <v>0</v>
      </c>
      <c r="AP23" s="215">
        <f>COUNTIFS(Classification!$P4:$P249,$AP4,Classification!$S4:$S249,$AZ4)</f>
        <v>13</v>
      </c>
      <c r="AQ23" s="214">
        <f>COUNTIFS(Classification!$Q4:$Q249,$AQ4,Classification!$S4:$S249,$AZ4)</f>
        <v>1</v>
      </c>
      <c r="AR23" s="215">
        <f>COUNTIFS(Classification!$Q4:$Q249,$AR4,Classification!$S4:$S249,$AZ4)</f>
        <v>14</v>
      </c>
      <c r="AS23" s="216">
        <f>COUNTIFS(Classification!$Q4:$Q249,$AS4,Classification!$S4:$S249,$AZ4)</f>
        <v>0</v>
      </c>
      <c r="AT23" s="215">
        <f>COUNTIFS(Classification!$R4:$R249,$AT4,Classification!$S4:$S249,$AZ4)</f>
        <v>0</v>
      </c>
      <c r="AU23" s="215">
        <f>COUNTIFS(Classification!$R4:$R249,$AU4,Classification!$S4:$S249,$AZ4)</f>
        <v>0</v>
      </c>
      <c r="AV23" s="215">
        <f>COUNTIFS(Classification!$R4:$R249,$AV4,Classification!$S4:$S249,$AZ4)</f>
        <v>0</v>
      </c>
      <c r="AW23" s="215">
        <f>COUNTIFS(Classification!$R4:$R249,$AW4,Classification!$S4:$S249,$AZ4)</f>
        <v>15</v>
      </c>
      <c r="AX23" s="214">
        <f>COUNTIFS(Classification!$S4:$S249,$AX4,Classification!$S4:$S249,$AZ4)</f>
        <v>0</v>
      </c>
      <c r="AY23" s="215">
        <f>COUNTIFS(Classification!$S4:$S249,$AY4,Classification!$S4:$S249,$AZ4)</f>
        <v>0</v>
      </c>
      <c r="AZ23" s="216">
        <f>COUNTIFS(Classification!$S4:$S249,$AZ4,Classification!$S4:$S249,$AZ4)</f>
        <v>15</v>
      </c>
      <c r="BA23" s="215"/>
      <c r="BB23" s="215"/>
      <c r="BC23" s="215"/>
      <c r="BD23" s="214"/>
      <c r="BE23" s="215"/>
      <c r="BF23" s="215"/>
      <c r="BG23" s="216"/>
      <c r="BH23" s="215"/>
      <c r="BI23" s="215"/>
      <c r="BJ23" s="214"/>
      <c r="BK23" s="215"/>
      <c r="BL23" s="215"/>
      <c r="BM23" s="216"/>
      <c r="BN23" s="214"/>
      <c r="BO23" s="215"/>
      <c r="BP23" s="215"/>
      <c r="BQ23" s="215"/>
      <c r="BR23" s="216"/>
    </row>
    <row r="24">
      <c r="A24" s="128"/>
      <c r="B24" s="128"/>
      <c r="C24" s="128"/>
      <c r="D24" s="236" t="s">
        <v>52</v>
      </c>
      <c r="E24" s="136">
        <f>COUNTIFS(Classification!$E4:$E249,$E4,Classification!$S4:$S249,$AY4)</f>
        <v>5</v>
      </c>
      <c r="F24" s="138">
        <f>COUNTIFS(Classification!$E4:$E249,$F4,Classification!$S4:$S249,$AY4)</f>
        <v>22</v>
      </c>
      <c r="G24" s="139">
        <f>COUNTIFS(Classification!$E4:$E249,$G4,Classification!$S4:$S249,$AY4)</f>
        <v>64</v>
      </c>
      <c r="H24" s="138">
        <f>COUNTIFS(Classification!$F4:$F249,$H4,Classification!$S4:$S249,$AY4)</f>
        <v>80</v>
      </c>
      <c r="I24" s="138">
        <f>COUNTIFS(Classification!$F4:$F249,$I4,Classification!$S4:$S249,$AY4)</f>
        <v>4</v>
      </c>
      <c r="J24" s="138">
        <f>COUNTIFS(Classification!$F4:$F249,$J4,Classification!$S4:$S249,$AY4)</f>
        <v>7</v>
      </c>
      <c r="K24" s="136">
        <f>COUNTIFS(Classification!$G4:$G249,$K4,Classification!$S4:$S249,$AY4)</f>
        <v>13</v>
      </c>
      <c r="L24" s="139">
        <f>COUNTIFS(Classification!$G4:$G249,$L4,Classification!$S4:$S249,$AY4)</f>
        <v>78</v>
      </c>
      <c r="M24" s="138">
        <f>COUNTIFS(Classification!$H4:$H249,$M4,Classification!$S4:$S249,$AY4)</f>
        <v>58</v>
      </c>
      <c r="N24" s="138">
        <f>COUNTIFS(Classification!$H4:$H249,$N4,Classification!$S4:$S249,$AY4)</f>
        <v>31</v>
      </c>
      <c r="O24" s="138">
        <f>COUNTIFS(Classification!$H4:$H249,$O4,Classification!$S4:$S249,$AY4)</f>
        <v>2</v>
      </c>
      <c r="P24" s="136">
        <f>COUNTIFS(Classification!$I4:$I249,$P4,Classification!$S4:$S249,$AY4)</f>
        <v>83</v>
      </c>
      <c r="Q24" s="138">
        <f>COUNTIFS(Classification!$I4:$I249,$Q4,Classification!$S4:$S249,$AY4)</f>
        <v>4</v>
      </c>
      <c r="R24" s="139">
        <f>COUNTIFS(Classification!$I4:$I249,$R4,Classification!$S4:$S249,$AY4)</f>
        <v>4</v>
      </c>
      <c r="S24" s="138">
        <f>COUNTIFS(Classification!$J4:$J249,$S4,Classification!$S4:$S249,$AY4)</f>
        <v>32</v>
      </c>
      <c r="T24" s="138">
        <f>COUNTIFS(Classification!$J4:$J249,$T4,Classification!$S4:$S249,$AY4)</f>
        <v>59</v>
      </c>
      <c r="U24" s="136">
        <f>COUNTIFS(Classification!$K4:$K249,$U4,Classification!$S4:$S249,$AY4)</f>
        <v>32</v>
      </c>
      <c r="V24" s="139">
        <f>COUNTIFS(Classification!$J4:$J249,$V4,Classification!$S4:$S249,$AY4)</f>
        <v>59</v>
      </c>
      <c r="W24" s="138">
        <f>COUNTIFS(Classification!$L4:$L249,$W4,Classification!$S4:$S249,$AY4)</f>
        <v>88</v>
      </c>
      <c r="X24" s="138">
        <f>COUNTIFS(Classification!$L4:$L249,$X4,Classification!$S4:$S249,$AY4)</f>
        <v>2</v>
      </c>
      <c r="Y24" s="136">
        <f>COUNTIFS(Classification!$M4:$M249,$Y4,Classification!$S4:$S249,$AY4)</f>
        <v>8</v>
      </c>
      <c r="Z24" s="138">
        <f>COUNTIFS(Classification!$M4:$M249,$Z4,Classification!$S4:$S249,$AY4)</f>
        <v>0</v>
      </c>
      <c r="AA24" s="139">
        <f>COUNTIFS(Classification!$M4:$M249,$AA4,Classification!$S4:$S249,$AY4)</f>
        <v>83</v>
      </c>
      <c r="AB24" s="138">
        <f>COUNTIFS(Classification!$N4:$N249,$AB4,Classification!$S4:$S249,$AY4)</f>
        <v>31</v>
      </c>
      <c r="AC24" s="138">
        <f>COUNTIFS(Classification!$N4:$N249,$AC4,Classification!$S4:$S249,$AY4)</f>
        <v>3</v>
      </c>
      <c r="AD24" s="138">
        <f>COUNTIFS(Classification!$N4:$N249,$AD4,Classification!$S4:$S249,$AY4)</f>
        <v>3</v>
      </c>
      <c r="AE24" s="138">
        <f>COUNTIFS(Classification!$N4:$N249,$AE4,Classification!$S4:$S249,$AY4)</f>
        <v>46</v>
      </c>
      <c r="AF24" s="138">
        <f>COUNTIFS(Classification!$N4:$N249,$AF4,Classification!$S4:$S249,$AY4)</f>
        <v>7</v>
      </c>
      <c r="AG24" s="138">
        <f>COUNTIFS(Classification!$N4:$N249,$AG4,Classification!$S4:$S249,$AY4)</f>
        <v>1</v>
      </c>
      <c r="AH24" s="136">
        <f>COUNTIFS(Classification!$O4:$O249,$AH4,Classification!$S4:$S249,$AY4)</f>
        <v>13</v>
      </c>
      <c r="AI24" s="138">
        <f>COUNTIFS(Classification!$O4:$O249,$AI4,Classification!$S4:$S249,$AY4)</f>
        <v>9</v>
      </c>
      <c r="AJ24" s="138">
        <f>COUNTIFS(Classification!$O4:$O249,$AJ4,Classification!$S4:$S249,$AY4)</f>
        <v>56</v>
      </c>
      <c r="AK24" s="139">
        <f>COUNTIFS(Classification!$O4:$O249,$AK4,Classification!$S4:$S249,$AY4)</f>
        <v>13</v>
      </c>
      <c r="AL24" s="138">
        <f>COUNTIFS(Classification!$P4:$P249,$AL4,Classification!$S4:$S249,$AY4)</f>
        <v>9</v>
      </c>
      <c r="AM24" s="138">
        <f>COUNTIFS(Classification!$P4:$P249,$AM4,Classification!$S4:$S249,$AY4)</f>
        <v>16</v>
      </c>
      <c r="AN24" s="138">
        <f>COUNTIFS(Classification!$P4:$P249,$AN4,Classification!$S4:$S249,$AY4)</f>
        <v>3</v>
      </c>
      <c r="AO24" s="138">
        <f>COUNTIFS(Classification!$P4:$P249,$AO4,Classification!$S4:$S249,$AY4)</f>
        <v>1</v>
      </c>
      <c r="AP24" s="138">
        <f>COUNTIFS(Classification!$P4:$P249,$AP4,Classification!$S4:$S249,$AY4)</f>
        <v>62</v>
      </c>
      <c r="AQ24" s="136">
        <f>COUNTIFS(Classification!$Q4:$Q249,$AQ4,Classification!$S4:$S249,$AY4)</f>
        <v>7</v>
      </c>
      <c r="AR24" s="138">
        <f>COUNTIFS(Classification!$Q4:$Q249,$AR4,Classification!$S4:$S249,$AY4)</f>
        <v>82</v>
      </c>
      <c r="AS24" s="139">
        <f>COUNTIFS(Classification!$Q4:$Q249,$AS4,Classification!$S4:$S249,$AY4)</f>
        <v>2</v>
      </c>
      <c r="AT24" s="138">
        <f>COUNTIFS(Classification!$R4:$R249,$AT4,Classification!$S4:$S249,$AY4)</f>
        <v>64</v>
      </c>
      <c r="AU24" s="138">
        <f>COUNTIFS(Classification!$R4:$R249,$AU4,Classification!$S4:$S249,$AY4)</f>
        <v>25</v>
      </c>
      <c r="AV24" s="138">
        <f>COUNTIFS(Classification!$R4:$R249,$AV4,Classification!$S4:$S249,$AY4)</f>
        <v>2</v>
      </c>
      <c r="AW24" s="138">
        <f>COUNTIFS(Classification!$R4:$R249,$AW4,Classification!$S4:$S249,$AY4)</f>
        <v>0</v>
      </c>
      <c r="AX24" s="136">
        <f>COUNTIFS(Classification!$S4:$S249,$AX4,Classification!$S4:$S249,$AY4)</f>
        <v>0</v>
      </c>
      <c r="AY24" s="138">
        <f>COUNTIFS(Classification!$S4:$S249,$AY4,Classification!$S4:$S249,$AY4)</f>
        <v>91</v>
      </c>
      <c r="AZ24" s="139"/>
      <c r="BA24" s="138"/>
      <c r="BB24" s="138"/>
      <c r="BC24" s="138"/>
      <c r="BD24" s="136"/>
      <c r="BE24" s="138"/>
      <c r="BF24" s="138"/>
      <c r="BG24" s="139"/>
      <c r="BH24" s="138"/>
      <c r="BI24" s="138"/>
      <c r="BJ24" s="136"/>
      <c r="BK24" s="138"/>
      <c r="BL24" s="138"/>
      <c r="BM24" s="139"/>
      <c r="BN24" s="136"/>
      <c r="BO24" s="138"/>
      <c r="BP24" s="138"/>
      <c r="BQ24" s="138"/>
      <c r="BR24" s="139"/>
    </row>
    <row r="25">
      <c r="A25" s="128"/>
      <c r="B25" s="128"/>
      <c r="C25" s="237"/>
      <c r="D25" s="232" t="s">
        <v>51</v>
      </c>
      <c r="E25" s="193">
        <f>COUNTIFS(Classification!$E4:$E249,$E4,Classification!$S4:$S249,$AX4)</f>
        <v>4</v>
      </c>
      <c r="F25" s="194">
        <f>COUNTIFS(Classification!$E4:$E249,$F4,Classification!$S4:$S249,$AX4)</f>
        <v>33</v>
      </c>
      <c r="G25" s="195">
        <f>COUNTIFS(Classification!$E4:$E249,$G4,Classification!$S4:$S249,$AX4)</f>
        <v>9</v>
      </c>
      <c r="H25" s="194">
        <f>COUNTIFS(Classification!$F4:$F249,$H4,Classification!$S4:$S249,$AX4)</f>
        <v>20</v>
      </c>
      <c r="I25" s="194">
        <f>COUNTIFS(Classification!$F4:$F249,$I4,Classification!$S4:$S249,$AX4)</f>
        <v>6</v>
      </c>
      <c r="J25" s="194">
        <f>COUNTIFS(Classification!$F4:$F249,$J4,Classification!$S4:$S249,$AX4)</f>
        <v>20</v>
      </c>
      <c r="K25" s="193">
        <f>COUNTIFS(Classification!$G4:$G249,$K4,Classification!$S4:$S249,$AX4)</f>
        <v>11</v>
      </c>
      <c r="L25" s="195">
        <f>COUNTIFS(Classification!$G4:$G249,$L4,Classification!$S4:$S249,$AX4)</f>
        <v>35</v>
      </c>
      <c r="M25" s="194">
        <f>COUNTIFS(Classification!$H4:$H249,$M4,Classification!$S4:$S249,$AX4)</f>
        <v>21</v>
      </c>
      <c r="N25" s="194">
        <f>COUNTIFS(Classification!$H4:$H249,$N4,Classification!$S4:$S249,$AX4)</f>
        <v>21</v>
      </c>
      <c r="O25" s="194">
        <f>COUNTIFS(Classification!$H4:$H249,$O4,Classification!$S4:$S249,$AX4)</f>
        <v>3</v>
      </c>
      <c r="P25" s="193">
        <f>COUNTIFS(Classification!$I4:$I249,$P4,Classification!$S4:$S249,$AX4)</f>
        <v>42</v>
      </c>
      <c r="Q25" s="194">
        <f>COUNTIFS(Classification!$I4:$I249,$Q4,Classification!$S4:$S249,$AX4)</f>
        <v>3</v>
      </c>
      <c r="R25" s="195">
        <f>COUNTIFS(Classification!$I4:$I249,$R4,Classification!$S4:$S249,$AX4)</f>
        <v>1</v>
      </c>
      <c r="S25" s="194">
        <f>COUNTIFS(Classification!$J4:$J249,$S4,Classification!$S4:$S249,$AX4)</f>
        <v>25</v>
      </c>
      <c r="T25" s="194">
        <f>COUNTIFS(Classification!$J4:$J249,$T4,Classification!$S4:$S249,$AX4)</f>
        <v>21</v>
      </c>
      <c r="U25" s="193">
        <f>COUNTIFS(Classification!$K4:$K249,$U4,Classification!$S4:$S249,$AX4)</f>
        <v>29</v>
      </c>
      <c r="V25" s="195">
        <f>COUNTIFS(Classification!$J4:$J249,$V4,Classification!$S4:$S249,$AX4)</f>
        <v>21</v>
      </c>
      <c r="W25" s="194">
        <f>COUNTIFS(Classification!$L4:$L249,$W4,Classification!$S4:$S249,$AX4)</f>
        <v>45</v>
      </c>
      <c r="X25" s="194">
        <f>COUNTIFS(Classification!$L4:$L249,$X4,Classification!$S4:$S249,$AX4)</f>
        <v>1</v>
      </c>
      <c r="Y25" s="193">
        <f>COUNTIFS(Classification!$M4:$M249,$Y4,Classification!$S4:$S249,$AX4)</f>
        <v>17</v>
      </c>
      <c r="Z25" s="194">
        <f>COUNTIFS(Classification!$M4:$M249,$Z4,Classification!$S4:$S249,$AX4)</f>
        <v>3</v>
      </c>
      <c r="AA25" s="195">
        <f>COUNTIFS(Classification!$M4:$M249,$AA4,Classification!$S4:$S249,$AX4)</f>
        <v>26</v>
      </c>
      <c r="AB25" s="194">
        <f>COUNTIFS(Classification!$N4:$N249,$AB4,Classification!$S4:$S249,$AX4)</f>
        <v>22</v>
      </c>
      <c r="AC25" s="194">
        <f>COUNTIFS(Classification!$N4:$N249,$AC4,Classification!$S4:$S249,$AX4)</f>
        <v>12</v>
      </c>
      <c r="AD25" s="194">
        <f>COUNTIFS(Classification!$N4:$N249,$AD4,Classification!$S4:$S249,$AX4)</f>
        <v>0</v>
      </c>
      <c r="AE25" s="194">
        <f>COUNTIFS(Classification!$N4:$N249,$AE4,Classification!$S4:$S249,$AX4)</f>
        <v>7</v>
      </c>
      <c r="AF25" s="194">
        <f>COUNTIFS(Classification!$N4:$N249,$AF4,Classification!$S4:$S249,$AX4)</f>
        <v>1</v>
      </c>
      <c r="AG25" s="194">
        <f>COUNTIFS(Classification!$N4:$N249,$AG4,Classification!$S4:$S249,$AX4)</f>
        <v>4</v>
      </c>
      <c r="AH25" s="193">
        <f>COUNTIFS(Classification!$O4:$O249,$AH4,Classification!$S4:$S249,$AX4)</f>
        <v>8</v>
      </c>
      <c r="AI25" s="194">
        <f>COUNTIFS(Classification!$O4:$O249,$AI4,Classification!$S4:$S249,$AX4)</f>
        <v>9</v>
      </c>
      <c r="AJ25" s="194">
        <f>COUNTIFS(Classification!$O4:$O249,$AJ4,Classification!$S4:$S249,$AX4)</f>
        <v>9</v>
      </c>
      <c r="AK25" s="195">
        <f>COUNTIFS(Classification!$O4:$O249,$AK4,Classification!$S4:$S249,$AX4)</f>
        <v>19</v>
      </c>
      <c r="AL25" s="194">
        <f>COUNTIFS(Classification!$P4:$P249,$AL4,Classification!$S4:$S249,$AX4)</f>
        <v>10</v>
      </c>
      <c r="AM25" s="194">
        <f>COUNTIFS(Classification!$P4:$P249,$AM4,Classification!$S4:$S249,$AX4)</f>
        <v>30</v>
      </c>
      <c r="AN25" s="194">
        <f>COUNTIFS(Classification!$P4:$P249,$AN4,Classification!$S4:$S249,$AX4)</f>
        <v>3</v>
      </c>
      <c r="AO25" s="194">
        <f>COUNTIFS(Classification!$P4:$P249,$AO4,Classification!$S4:$S249,$AX4)</f>
        <v>0</v>
      </c>
      <c r="AP25" s="194">
        <f>COUNTIFS(Classification!$P4:$P249,$AP4,Classification!$S4:$S249,$AX4)</f>
        <v>3</v>
      </c>
      <c r="AQ25" s="193">
        <f>COUNTIFS(Classification!$Q4:$Q249,$AQ4,Classification!$S4:$S249,$AX4)</f>
        <v>17</v>
      </c>
      <c r="AR25" s="194">
        <f>COUNTIFS(Classification!$Q4:$Q249,$AR4,Classification!$S4:$S249,$AX4)</f>
        <v>29</v>
      </c>
      <c r="AS25" s="195">
        <f>COUNTIFS(Classification!$Q4:$Q249,$AS4,Classification!$S4:$S249,$AX4)</f>
        <v>0</v>
      </c>
      <c r="AT25" s="194">
        <f>COUNTIFS(Classification!$R4:$R249,$AT4,Classification!$S4:$S249,$AX4)</f>
        <v>14</v>
      </c>
      <c r="AU25" s="194">
        <f>COUNTIFS(Classification!$R4:$R249,$AU4,Classification!$S4:$S249,$AX4)</f>
        <v>23</v>
      </c>
      <c r="AV25" s="194">
        <f>COUNTIFS(Classification!$R4:$R249,$AV4,Classification!$S4:$S249,$AX4)</f>
        <v>7</v>
      </c>
      <c r="AW25" s="194">
        <f>COUNTIFS(Classification!$R4:$R249,$AW4,Classification!$S4:$S249,$AX4)</f>
        <v>2</v>
      </c>
      <c r="AX25" s="193">
        <f>COUNTIFS(Classification!$S4:$S249,$AX4,Classification!$S4:$S249,$AX4)</f>
        <v>46</v>
      </c>
      <c r="AY25" s="194"/>
      <c r="AZ25" s="195"/>
      <c r="BA25" s="194"/>
      <c r="BB25" s="194"/>
      <c r="BC25" s="194"/>
      <c r="BD25" s="193"/>
      <c r="BE25" s="194"/>
      <c r="BF25" s="194"/>
      <c r="BG25" s="195"/>
      <c r="BH25" s="194"/>
      <c r="BI25" s="194"/>
      <c r="BJ25" s="193"/>
      <c r="BK25" s="194"/>
      <c r="BL25" s="194"/>
      <c r="BM25" s="195"/>
      <c r="BN25" s="193"/>
      <c r="BO25" s="194"/>
      <c r="BP25" s="194"/>
      <c r="BQ25" s="194"/>
      <c r="BR25" s="195"/>
    </row>
    <row r="26">
      <c r="A26" s="128"/>
      <c r="B26" s="128"/>
      <c r="C26" s="235" t="s">
        <v>41</v>
      </c>
      <c r="D26" s="236" t="s">
        <v>11</v>
      </c>
      <c r="E26" s="136">
        <f>COUNTIFS(Classification!$E4:$E249,$E4,Classification!$R4:$R249,$AW4)</f>
        <v>1</v>
      </c>
      <c r="F26" s="138">
        <f>COUNTIFS(Classification!$E4:$E249,$F4,Classification!$R4:$R249,$AW4)</f>
        <v>2</v>
      </c>
      <c r="G26" s="139">
        <f>COUNTIFS(Classification!$E4:$E249,$G4,Classification!$R4:$R249,$AW4)</f>
        <v>13</v>
      </c>
      <c r="H26" s="138">
        <f>COUNTIFS(Classification!$F4:$F249,$H4,Classification!$R4:$R249,$AW4)</f>
        <v>15</v>
      </c>
      <c r="I26" s="138">
        <f>COUNTIFS(Classification!$F4:$F249,$I4,Classification!$R4:$R249,$AW4)</f>
        <v>1</v>
      </c>
      <c r="J26" s="138">
        <f>COUNTIFS(Classification!$F4:$F249,$J4,Classification!$R4:$R249,$AW4)</f>
        <v>0</v>
      </c>
      <c r="K26" s="136">
        <f>COUNTIFS(Classification!$G4:$G249,$K4,Classification!$R4:$R249,$AW4)</f>
        <v>4</v>
      </c>
      <c r="L26" s="139">
        <f>COUNTIFS(Classification!$G4:$G249,$L4,Classification!$R4:$R249,$AW4)</f>
        <v>13</v>
      </c>
      <c r="M26" s="138">
        <f>COUNTIFS(Classification!$H4:$H249,$M4,Classification!$R4:$R249,$AW4)</f>
        <v>10</v>
      </c>
      <c r="N26" s="138">
        <f>COUNTIFS(Classification!$H4:$H249,$N4,Classification!$R4:$R249,$AW4)</f>
        <v>3</v>
      </c>
      <c r="O26" s="138">
        <f>COUNTIFS(Classification!$H4:$H249,$O4,Classification!$R4:$R249,$AW4)</f>
        <v>3</v>
      </c>
      <c r="P26" s="136">
        <f>COUNTIFS(Classification!$I4:$I249,$P4,Classification!$R4:$R249,$AW4)</f>
        <v>13</v>
      </c>
      <c r="Q26" s="138">
        <f>COUNTIFS(Classification!$I4:$I249,$Q4,Classification!$R4:$R249,$AW4)</f>
        <v>3</v>
      </c>
      <c r="R26" s="139">
        <f>COUNTIFS(Classification!$I4:$I249,$R4,Classification!$R4:$R249,$AW4)</f>
        <v>1</v>
      </c>
      <c r="S26" s="138">
        <f>COUNTIFS(Classification!$J4:$J249,$S4,Classification!$R4:$R249,$AW4)</f>
        <v>5</v>
      </c>
      <c r="T26" s="138">
        <f>COUNTIFS(Classification!$J4:$J249,$T4,Classification!$R4:$R249,$AW4)</f>
        <v>12</v>
      </c>
      <c r="U26" s="136">
        <f>COUNTIFS(Classification!$K4:$K249,$U4,Classification!$R4:$R249,$AW4)</f>
        <v>3</v>
      </c>
      <c r="V26" s="139">
        <f>COUNTIFS(Classification!$J4:$J249,$V4,Classification!$R4:$R249,$AW4)</f>
        <v>12</v>
      </c>
      <c r="W26" s="138">
        <f>COUNTIFS(Classification!$L4:$L249,$W4,Classification!$R4:$R249,$AW4)</f>
        <v>15</v>
      </c>
      <c r="X26" s="138">
        <f>COUNTIFS(Classification!$L4:$L249,$X4,Classification!$R4:$R249,$AW4)</f>
        <v>2</v>
      </c>
      <c r="Y26" s="136">
        <f>COUNTIFS(Classification!$M4:$M249,$Y4,Classification!$R4:$R249,$AW4)</f>
        <v>2</v>
      </c>
      <c r="Z26" s="138">
        <f>COUNTIFS(Classification!$M4:$M249,$Z4,Classification!$R4:$R249,$AW4)</f>
        <v>1</v>
      </c>
      <c r="AA26" s="139">
        <f>COUNTIFS(Classification!$M4:$M249,$AA4,Classification!$R4:$R249,$AW4)</f>
        <v>14</v>
      </c>
      <c r="AB26" s="138">
        <f>COUNTIFS(Classification!$N4:$N249,$AB4,Classification!$R4:$R249,$AW4)</f>
        <v>3</v>
      </c>
      <c r="AC26" s="138">
        <f>COUNTIFS(Classification!$N4:$N249,$AC4,Classification!$R4:$R249,$AW4)</f>
        <v>2</v>
      </c>
      <c r="AD26" s="138">
        <f>COUNTIFS(Classification!$N4:$N249,$AD4,Classification!$R4:$R249,$AW4)</f>
        <v>0</v>
      </c>
      <c r="AE26" s="138">
        <f>COUNTIFS(Classification!$N4:$N249,$AE4,Classification!$R4:$R249,$AW4)</f>
        <v>11</v>
      </c>
      <c r="AF26" s="138">
        <f>COUNTIFS(Classification!$N4:$N249,$AF4,Classification!$R4:$R249,$AW4)</f>
        <v>1</v>
      </c>
      <c r="AG26" s="138">
        <f>COUNTIFS(Classification!$N4:$N249,$AG4,Classification!$R4:$R249,$AW4)</f>
        <v>0</v>
      </c>
      <c r="AH26" s="136">
        <f>COUNTIFS(Classification!$O4:$O249,$AH4,Classification!$R4:$R249,$AW4)</f>
        <v>1</v>
      </c>
      <c r="AI26" s="138">
        <f>COUNTIFS(Classification!$O4:$O249,$AI4,Classification!$R4:$R249,$AW4)</f>
        <v>0</v>
      </c>
      <c r="AJ26" s="138">
        <f>COUNTIFS(Classification!$O4:$O249,$AJ4,Classification!$R4:$R249,$AW4)</f>
        <v>13</v>
      </c>
      <c r="AK26" s="139">
        <f>COUNTIFS(Classification!$O4:$O249,$AK4,Classification!$R4:$R249,$AW4)</f>
        <v>1</v>
      </c>
      <c r="AL26" s="138">
        <f>COUNTIFS(Classification!$P4:$P249,$AL4,Classification!$R4:$R249,$AW4)</f>
        <v>2</v>
      </c>
      <c r="AM26" s="138">
        <f>COUNTIFS(Classification!$P4:$P249,$AM4,Classification!$R4:$R249,$AW4)</f>
        <v>0</v>
      </c>
      <c r="AN26" s="138">
        <f>COUNTIFS(Classification!$P4:$P249,$AN4,Classification!$R4:$R249,$AW4)</f>
        <v>1</v>
      </c>
      <c r="AO26" s="138">
        <f>COUNTIFS(Classification!$P4:$P249,$AO4,Classification!$R4:$R249,$AW4)</f>
        <v>0</v>
      </c>
      <c r="AP26" s="138">
        <f>COUNTIFS(Classification!$P4:$P249,$AP4,Classification!$R4:$R249,$AW4)</f>
        <v>13</v>
      </c>
      <c r="AQ26" s="136">
        <f>COUNTIFS(Classification!$Q4:$Q249,$AQ4,Classification!$R4:$R249,$AW4)</f>
        <v>2</v>
      </c>
      <c r="AR26" s="138">
        <f>COUNTIFS(Classification!$Q4:$Q249,$AR4,Classification!$R4:$R249,$AW4)</f>
        <v>15</v>
      </c>
      <c r="AS26" s="139">
        <f>COUNTIFS(Classification!$Q4:$Q249,$AS4,Classification!$R4:$R249,$AW4)</f>
        <v>0</v>
      </c>
      <c r="AT26" s="138">
        <f>COUNTIFS(Classification!$R4:$R249,$AT4,Classification!$R4:$R249,$AW4)</f>
        <v>0</v>
      </c>
      <c r="AU26" s="138">
        <f>COUNTIFS(Classification!$R4:$R249,$AU4,Classification!$R4:$R249,$AW4)</f>
        <v>0</v>
      </c>
      <c r="AV26" s="138">
        <f>COUNTIFS(Classification!$R4:$R249,$AV4,Classification!$R4:$R249,$AW4)</f>
        <v>0</v>
      </c>
      <c r="AW26" s="138">
        <f>COUNTIFS(Classification!$R4:$R249,$AW4,Classification!$R4:$R249,$AW4)</f>
        <v>17</v>
      </c>
      <c r="AX26" s="136"/>
      <c r="AY26" s="138"/>
      <c r="AZ26" s="139"/>
      <c r="BA26" s="138"/>
      <c r="BB26" s="138"/>
      <c r="BC26" s="138"/>
      <c r="BD26" s="136"/>
      <c r="BE26" s="138"/>
      <c r="BF26" s="138"/>
      <c r="BG26" s="139"/>
      <c r="BH26" s="138"/>
      <c r="BI26" s="138"/>
      <c r="BJ26" s="136"/>
      <c r="BK26" s="138"/>
      <c r="BL26" s="138"/>
      <c r="BM26" s="139"/>
      <c r="BN26" s="136"/>
      <c r="BO26" s="138"/>
      <c r="BP26" s="138"/>
      <c r="BQ26" s="138"/>
      <c r="BR26" s="139"/>
    </row>
    <row r="27">
      <c r="A27" s="128"/>
      <c r="B27" s="128"/>
      <c r="C27" s="128"/>
      <c r="D27" s="236" t="s">
        <v>50</v>
      </c>
      <c r="E27" s="136">
        <f>COUNTIFS(Classification!$E4:$E249,$E4,Classification!$R4:$R249,$AV4)</f>
        <v>0</v>
      </c>
      <c r="F27" s="138">
        <f>COUNTIFS(Classification!$E4:$E249,$F4,Classification!$R4:$R249,$AV4)</f>
        <v>5</v>
      </c>
      <c r="G27" s="139">
        <f>COUNTIFS(Classification!$E4:$E249,$G4,Classification!$R4:$R249,$AV4)</f>
        <v>4</v>
      </c>
      <c r="H27" s="138">
        <f>COUNTIFS(Classification!$F4:$F249,$H4,Classification!$R4:$R249,$AV4)</f>
        <v>5</v>
      </c>
      <c r="I27" s="138">
        <f>COUNTIFS(Classification!$F4:$F249,$I4,Classification!$R4:$R249,$AV4)</f>
        <v>0</v>
      </c>
      <c r="J27" s="138">
        <f>COUNTIFS(Classification!$F4:$F249,$J4,Classification!$R4:$R249,$AV4)</f>
        <v>4</v>
      </c>
      <c r="K27" s="136">
        <f>COUNTIFS(Classification!$G4:$G249,$K4,Classification!$R4:$R249,$AV4)</f>
        <v>2</v>
      </c>
      <c r="L27" s="139">
        <f>COUNTIFS(Classification!$G4:$G249,$L4,Classification!$R4:$R249,$AV4)</f>
        <v>7</v>
      </c>
      <c r="M27" s="138">
        <f>COUNTIFS(Classification!$H4:$H249,$M4,Classification!$R4:$R249,$AV4)</f>
        <v>1</v>
      </c>
      <c r="N27" s="138">
        <f>COUNTIFS(Classification!$H4:$H249,$N4,Classification!$R4:$R249,$AV4)</f>
        <v>8</v>
      </c>
      <c r="O27" s="138">
        <f>COUNTIFS(Classification!$H4:$H249,$O4,Classification!$R4:$R249,$AV4)</f>
        <v>0</v>
      </c>
      <c r="P27" s="136">
        <f>COUNTIFS(Classification!$I4:$I249,$P4,Classification!$R4:$R249,$AV4)</f>
        <v>8</v>
      </c>
      <c r="Q27" s="138">
        <f>COUNTIFS(Classification!$I4:$I249,$Q4,Classification!$R4:$R249,$AV4)</f>
        <v>1</v>
      </c>
      <c r="R27" s="139">
        <f>COUNTIFS(Classification!$I4:$I249,$R4,Classification!$R4:$R249,$AV4)</f>
        <v>0</v>
      </c>
      <c r="S27" s="138">
        <f>COUNTIFS(Classification!$J4:$J249,$S4,Classification!$R4:$R249,$AV4)</f>
        <v>7</v>
      </c>
      <c r="T27" s="138">
        <f>COUNTIFS(Classification!$J4:$J249,$T4,Classification!$R4:$R249,$AV4)</f>
        <v>2</v>
      </c>
      <c r="U27" s="136">
        <f>COUNTIFS(Classification!$K4:$K249,$U4,Classification!$R4:$R249,$AV4)</f>
        <v>8</v>
      </c>
      <c r="V27" s="139">
        <f>COUNTIFS(Classification!$J4:$J249,$V4,Classification!$R4:$R249,$AV4)</f>
        <v>2</v>
      </c>
      <c r="W27" s="138">
        <f>COUNTIFS(Classification!$L4:$L249,$W4,Classification!$R4:$R249,$AV4)</f>
        <v>8</v>
      </c>
      <c r="X27" s="138">
        <f>COUNTIFS(Classification!$L4:$L249,$X4,Classification!$R4:$R249,$AV4)</f>
        <v>1</v>
      </c>
      <c r="Y27" s="136">
        <f>COUNTIFS(Classification!$M4:$M249,$Y4,Classification!$R4:$R249,$AV4)</f>
        <v>5</v>
      </c>
      <c r="Z27" s="138">
        <f>COUNTIFS(Classification!$M4:$M249,$Z4,Classification!$R4:$R249,$AV4)</f>
        <v>0</v>
      </c>
      <c r="AA27" s="139">
        <f>COUNTIFS(Classification!$M4:$M249,$AA4,Classification!$R4:$R249,$AV4)</f>
        <v>4</v>
      </c>
      <c r="AB27" s="138">
        <f>COUNTIFS(Classification!$N4:$N249,$AB4,Classification!$R4:$R249,$AV4)</f>
        <v>3</v>
      </c>
      <c r="AC27" s="138">
        <f>COUNTIFS(Classification!$N4:$N249,$AC4,Classification!$R4:$R249,$AV4)</f>
        <v>1</v>
      </c>
      <c r="AD27" s="138">
        <f>COUNTIFS(Classification!$N4:$N249,$AD4,Classification!$R4:$R249,$AV4)</f>
        <v>0</v>
      </c>
      <c r="AE27" s="138">
        <f>COUNTIFS(Classification!$N4:$N249,$AE4,Classification!$R4:$R249,$AV4)</f>
        <v>2</v>
      </c>
      <c r="AF27" s="138">
        <f>COUNTIFS(Classification!$N4:$N249,$AF4,Classification!$R4:$R249,$AV4)</f>
        <v>1</v>
      </c>
      <c r="AG27" s="138">
        <f>COUNTIFS(Classification!$N4:$N249,$AG4,Classification!$R4:$R249,$AV4)</f>
        <v>2</v>
      </c>
      <c r="AH27" s="136">
        <f>COUNTIFS(Classification!$O4:$O249,$AH4,Classification!$R4:$R249,$AV4)</f>
        <v>2</v>
      </c>
      <c r="AI27" s="138">
        <f>COUNTIFS(Classification!$O4:$O249,$AI4,Classification!$R4:$R249,$AV4)</f>
        <v>2</v>
      </c>
      <c r="AJ27" s="138">
        <f>COUNTIFS(Classification!$O4:$O249,$AJ4,Classification!$R4:$R249,$AV4)</f>
        <v>2</v>
      </c>
      <c r="AK27" s="139">
        <f>COUNTIFS(Classification!$O4:$O249,$AK4,Classification!$R4:$R249,$AV4)</f>
        <v>3</v>
      </c>
      <c r="AL27" s="138">
        <f>COUNTIFS(Classification!$P4:$P249,$AL4,Classification!$R4:$R249,$AV4)</f>
        <v>3</v>
      </c>
      <c r="AM27" s="138">
        <f>COUNTIFS(Classification!$P4:$P249,$AM4,Classification!$R4:$R249,$AV4)</f>
        <v>5</v>
      </c>
      <c r="AN27" s="138">
        <f>COUNTIFS(Classification!$P4:$P249,$AN4,Classification!$R4:$R249,$AV4)</f>
        <v>0</v>
      </c>
      <c r="AO27" s="138">
        <f>COUNTIFS(Classification!$P4:$P249,$AO4,Classification!$R4:$R249,$AV4)</f>
        <v>0</v>
      </c>
      <c r="AP27" s="138">
        <f>COUNTIFS(Classification!$P4:$P249,$AP4,Classification!$R4:$R249,$AV4)</f>
        <v>1</v>
      </c>
      <c r="AQ27" s="136">
        <f>COUNTIFS(Classification!$Q4:$Q249,$AQ4,Classification!$R4:$R249,$AV4)</f>
        <v>1</v>
      </c>
      <c r="AR27" s="138">
        <f>COUNTIFS(Classification!$Q4:$Q249,$AR4,Classification!$R4:$R249,$AV4)</f>
        <v>8</v>
      </c>
      <c r="AS27" s="139">
        <f>COUNTIFS(Classification!$Q4:$Q249,$AS4,Classification!$R4:$R249,$AV4)</f>
        <v>0</v>
      </c>
      <c r="AT27" s="138">
        <f>COUNTIFS(Classification!$R4:$R249,$AT4,Classification!$R4:$R249,$AV4)</f>
        <v>0</v>
      </c>
      <c r="AU27" s="138">
        <f>COUNTIFS(Classification!$R4:$R249,$AU4,Classification!$R4:$R249,$AV4)</f>
        <v>0</v>
      </c>
      <c r="AV27" s="138">
        <f>COUNTIFS(Classification!$R4:$R249,$AV4,Classification!$R4:$R249,$AV4)</f>
        <v>9</v>
      </c>
      <c r="AW27" s="138"/>
      <c r="AX27" s="136"/>
      <c r="AY27" s="138"/>
      <c r="AZ27" s="139"/>
      <c r="BA27" s="138"/>
      <c r="BB27" s="138"/>
      <c r="BC27" s="138"/>
      <c r="BD27" s="136"/>
      <c r="BE27" s="138"/>
      <c r="BF27" s="138"/>
      <c r="BG27" s="139"/>
      <c r="BH27" s="138"/>
      <c r="BI27" s="138"/>
      <c r="BJ27" s="136"/>
      <c r="BK27" s="138"/>
      <c r="BL27" s="138"/>
      <c r="BM27" s="139"/>
      <c r="BN27" s="136"/>
      <c r="BO27" s="138"/>
      <c r="BP27" s="138"/>
      <c r="BQ27" s="138"/>
      <c r="BR27" s="139"/>
    </row>
    <row r="28">
      <c r="A28" s="128"/>
      <c r="B28" s="128"/>
      <c r="C28" s="128"/>
      <c r="D28" s="236" t="s">
        <v>59</v>
      </c>
      <c r="E28" s="136">
        <f>COUNTIFS(Classification!$E4:$E249,$E4,Classification!$R4:$R249,$AU4)</f>
        <v>4</v>
      </c>
      <c r="F28" s="138">
        <f>COUNTIFS(Classification!$E4:$E249,$F4,Classification!$R4:$R249,$AU4)</f>
        <v>33</v>
      </c>
      <c r="G28" s="139">
        <f>COUNTIFS(Classification!$E4:$E249,$G4,Classification!$R4:$R249,$AU4)</f>
        <v>11</v>
      </c>
      <c r="H28" s="138">
        <f>COUNTIFS(Classification!$F4:$F249,$H4,Classification!$R4:$R249,$AU4)</f>
        <v>28</v>
      </c>
      <c r="I28" s="138">
        <f>COUNTIFS(Classification!$F4:$F249,$I4,Classification!$R4:$R249,$AU4)</f>
        <v>6</v>
      </c>
      <c r="J28" s="138">
        <f>COUNTIFS(Classification!$F4:$F249,$J4,Classification!$R4:$R249,$AU4)</f>
        <v>14</v>
      </c>
      <c r="K28" s="136">
        <f>COUNTIFS(Classification!$G4:$G249,$K4,Classification!$R4:$R249,$AU4)</f>
        <v>9</v>
      </c>
      <c r="L28" s="139">
        <f>COUNTIFS(Classification!$G4:$G249,$L4,Classification!$R4:$R249,$AU4)</f>
        <v>39</v>
      </c>
      <c r="M28" s="138">
        <f>COUNTIFS(Classification!$H4:$H249,$M4,Classification!$R4:$R249,$AU4)</f>
        <v>25</v>
      </c>
      <c r="N28" s="138">
        <f>COUNTIFS(Classification!$H4:$H249,$N4,Classification!$R4:$R249,$AU4)</f>
        <v>20</v>
      </c>
      <c r="O28" s="138">
        <f>COUNTIFS(Classification!$H4:$H249,$O4,Classification!$R4:$R249,$AU4)</f>
        <v>2</v>
      </c>
      <c r="P28" s="136">
        <f>COUNTIFS(Classification!$I4:$I249,$P4,Classification!$R4:$R249,$AU4)</f>
        <v>46</v>
      </c>
      <c r="Q28" s="138">
        <f>COUNTIFS(Classification!$I4:$I249,$Q4,Classification!$R4:$R249,$AU4)</f>
        <v>1</v>
      </c>
      <c r="R28" s="139">
        <f>COUNTIFS(Classification!$I4:$I249,$R4,Classification!$R4:$R249,$AU4)</f>
        <v>1</v>
      </c>
      <c r="S28" s="138">
        <f>COUNTIFS(Classification!$J4:$J249,$S4,Classification!$R4:$R249,$AU4)</f>
        <v>19</v>
      </c>
      <c r="T28" s="138">
        <f>COUNTIFS(Classification!$J4:$J249,$T4,Classification!$R4:$R249,$AU4)</f>
        <v>29</v>
      </c>
      <c r="U28" s="136">
        <f>COUNTIFS(Classification!$K4:$K249,$U4,Classification!$R4:$R249,$AU4)</f>
        <v>21</v>
      </c>
      <c r="V28" s="139">
        <f>COUNTIFS(Classification!$J4:$J249,$V4,Classification!$R4:$R249,$AU4)</f>
        <v>29</v>
      </c>
      <c r="W28" s="138">
        <f>COUNTIFS(Classification!$L4:$L249,$W4,Classification!$R4:$R249,$AU4)</f>
        <v>47</v>
      </c>
      <c r="X28" s="138">
        <f>COUNTIFS(Classification!$L4:$L249,$X4,Classification!$R4:$R249,$AU4)</f>
        <v>1</v>
      </c>
      <c r="Y28" s="136">
        <f>COUNTIFS(Classification!$M4:$M249,$Y4,Classification!$R4:$R249,$AU4)</f>
        <v>11</v>
      </c>
      <c r="Z28" s="138">
        <f>COUNTIFS(Classification!$M4:$M249,$Z4,Classification!$R4:$R249,$AU4)</f>
        <v>2</v>
      </c>
      <c r="AA28" s="139">
        <f>COUNTIFS(Classification!$M4:$M249,$AA4,Classification!$R4:$R249,$AU4)</f>
        <v>35</v>
      </c>
      <c r="AB28" s="138">
        <f>COUNTIFS(Classification!$N4:$N249,$AB4,Classification!$R4:$R249,$AU4)</f>
        <v>25</v>
      </c>
      <c r="AC28" s="138">
        <f>COUNTIFS(Classification!$N4:$N249,$AC4,Classification!$R4:$R249,$AU4)</f>
        <v>11</v>
      </c>
      <c r="AD28" s="138">
        <f>COUNTIFS(Classification!$N4:$N249,$AD4,Classification!$R4:$R249,$AU4)</f>
        <v>0</v>
      </c>
      <c r="AE28" s="138">
        <f>COUNTIFS(Classification!$N4:$N249,$AE4,Classification!$R4:$R249,$AU4)</f>
        <v>9</v>
      </c>
      <c r="AF28" s="138">
        <f>COUNTIFS(Classification!$N4:$N249,$AF4,Classification!$R4:$R249,$AU4)</f>
        <v>1</v>
      </c>
      <c r="AG28" s="138">
        <f>COUNTIFS(Classification!$N4:$N249,$AG4,Classification!$R4:$R249,$AU4)</f>
        <v>2</v>
      </c>
      <c r="AH28" s="136">
        <f>COUNTIFS(Classification!$O4:$O249,$AH4,Classification!$R4:$R249,$AU4)</f>
        <v>13</v>
      </c>
      <c r="AI28" s="138">
        <f>COUNTIFS(Classification!$O4:$O249,$AI4,Classification!$R4:$R249,$AU4)</f>
        <v>6</v>
      </c>
      <c r="AJ28" s="138">
        <f>COUNTIFS(Classification!$O4:$O249,$AJ4,Classification!$R4:$R249,$AU4)</f>
        <v>10</v>
      </c>
      <c r="AK28" s="139">
        <f>COUNTIFS(Classification!$O4:$O249,$AK4,Classification!$R4:$R249,$AU4)</f>
        <v>19</v>
      </c>
      <c r="AL28" s="138">
        <f>COUNTIFS(Classification!$P4:$P249,$AL4,Classification!$R4:$R249,$AU4)</f>
        <v>6</v>
      </c>
      <c r="AM28" s="138">
        <f>COUNTIFS(Classification!$P4:$P249,$AM4,Classification!$R4:$R249,$AU4)</f>
        <v>29</v>
      </c>
      <c r="AN28" s="138">
        <f>COUNTIFS(Classification!$P4:$P249,$AN4,Classification!$R4:$R249,$AU4)</f>
        <v>3</v>
      </c>
      <c r="AO28" s="138">
        <f>COUNTIFS(Classification!$P4:$P249,$AO4,Classification!$R4:$R249,$AU4)</f>
        <v>0</v>
      </c>
      <c r="AP28" s="138">
        <f>COUNTIFS(Classification!$P4:$P249,$AP4,Classification!$R4:$R249,$AU4)</f>
        <v>10</v>
      </c>
      <c r="AQ28" s="136">
        <f>COUNTIFS(Classification!$Q4:$Q249,$AQ4,Classification!$R4:$R249,$AU4)</f>
        <v>16</v>
      </c>
      <c r="AR28" s="138">
        <f>COUNTIFS(Classification!$Q4:$Q249,$AR4,Classification!$R4:$R249,$AU4)</f>
        <v>31</v>
      </c>
      <c r="AS28" s="139">
        <f>COUNTIFS(Classification!$Q4:$Q249,$AS4,Classification!$R4:$R249,$AU4)</f>
        <v>1</v>
      </c>
      <c r="AT28" s="138">
        <f>COUNTIFS(Classification!$R4:$R249,$AT4,Classification!$R4:$R249,$AU4)</f>
        <v>0</v>
      </c>
      <c r="AU28" s="138">
        <f>COUNTIFS(Classification!$R4:$R249,$AU4,Classification!$R4:$R249,$AU4)</f>
        <v>48</v>
      </c>
      <c r="AV28" s="138"/>
      <c r="AW28" s="138"/>
      <c r="AX28" s="136"/>
      <c r="AY28" s="138"/>
      <c r="AZ28" s="139"/>
      <c r="BA28" s="138"/>
      <c r="BB28" s="138"/>
      <c r="BC28" s="138"/>
      <c r="BD28" s="136"/>
      <c r="BE28" s="138"/>
      <c r="BF28" s="138"/>
      <c r="BG28" s="139"/>
      <c r="BH28" s="138"/>
      <c r="BI28" s="138"/>
      <c r="BJ28" s="136"/>
      <c r="BK28" s="138"/>
      <c r="BL28" s="138"/>
      <c r="BM28" s="139"/>
      <c r="BN28" s="136"/>
      <c r="BO28" s="138"/>
      <c r="BP28" s="138"/>
      <c r="BQ28" s="138"/>
      <c r="BR28" s="139"/>
    </row>
    <row r="29">
      <c r="A29" s="128"/>
      <c r="B29" s="237"/>
      <c r="C29" s="237"/>
      <c r="D29" s="236" t="s">
        <v>58</v>
      </c>
      <c r="E29" s="136">
        <f>COUNTIFS(Classification!$E4:$E249,$E4,Classification!$R4:$R249,$AT4)</f>
        <v>5</v>
      </c>
      <c r="F29" s="138">
        <f>COUNTIFS(Classification!$E4:$E249,$F4,Classification!$R4:$R249,$AT4)</f>
        <v>15</v>
      </c>
      <c r="G29" s="139">
        <f>COUNTIFS(Classification!$E4:$E249,$G4,Classification!$R4:$R249,$AT4)</f>
        <v>58</v>
      </c>
      <c r="H29" s="138">
        <f>COUNTIFS(Classification!$F4:$F249,$H4,Classification!$R4:$R249,$AT4)</f>
        <v>65</v>
      </c>
      <c r="I29" s="138">
        <f>COUNTIFS(Classification!$F4:$F249,$I4,Classification!$R4:$R249,$AT4)</f>
        <v>4</v>
      </c>
      <c r="J29" s="138">
        <f>COUNTIFS(Classification!$F4:$F249,$J4,Classification!$R4:$R249,$AT4)</f>
        <v>9</v>
      </c>
      <c r="K29" s="136">
        <f>COUNTIFS(Classification!$G4:$G249,$K4,Classification!$R4:$R249,$AT4)</f>
        <v>12</v>
      </c>
      <c r="L29" s="139">
        <f>COUNTIFS(Classification!$G4:$G249,$L4,Classification!$R4:$R249,$AT4)</f>
        <v>66</v>
      </c>
      <c r="M29" s="138">
        <f>COUNTIFS(Classification!$H4:$H249,$M4,Classification!$R4:$R249,$AT4)</f>
        <v>52</v>
      </c>
      <c r="N29" s="138">
        <f>COUNTIFS(Classification!$H4:$H249,$N4,Classification!$R4:$R249,$AT4)</f>
        <v>24</v>
      </c>
      <c r="O29" s="138">
        <f>COUNTIFS(Classification!$H4:$H249,$O4,Classification!$R4:$R249,$AT4)</f>
        <v>2</v>
      </c>
      <c r="P29" s="136">
        <f>COUNTIFS(Classification!$I4:$I249,$P4,Classification!$R4:$R249,$AT4)</f>
        <v>69</v>
      </c>
      <c r="Q29" s="138">
        <f>COUNTIFS(Classification!$I4:$I249,$Q4,Classification!$R4:$R249,$AT4)</f>
        <v>5</v>
      </c>
      <c r="R29" s="139">
        <f>COUNTIFS(Classification!$I4:$I249,$R4,Classification!$R4:$R249,$AT4)</f>
        <v>4</v>
      </c>
      <c r="S29" s="138">
        <f>COUNTIFS(Classification!$J4:$J249,$S4,Classification!$R4:$R249,$AT4)</f>
        <v>30</v>
      </c>
      <c r="T29" s="138">
        <f>COUNTIFS(Classification!$J4:$J249,$T4,Classification!$R4:$R249,$AT4)</f>
        <v>48</v>
      </c>
      <c r="U29" s="136">
        <f>COUNTIFS(Classification!$K4:$K249,$U4,Classification!$R4:$R249,$AT4)</f>
        <v>31</v>
      </c>
      <c r="V29" s="139">
        <f>COUNTIFS(Classification!$J4:$J249,$V4,Classification!$R4:$R249,$AT4)</f>
        <v>48</v>
      </c>
      <c r="W29" s="138">
        <f>COUNTIFS(Classification!$L4:$L249,$W4,Classification!$R4:$R249,$AT4)</f>
        <v>76</v>
      </c>
      <c r="X29" s="138">
        <f>COUNTIFS(Classification!$L4:$L249,$X4,Classification!$R4:$R249,$AT4)</f>
        <v>1</v>
      </c>
      <c r="Y29" s="136">
        <f>COUNTIFS(Classification!$M4:$M249,$Y4,Classification!$R4:$R249,$AT4)</f>
        <v>8</v>
      </c>
      <c r="Z29" s="138">
        <f>COUNTIFS(Classification!$M4:$M249,$Z4,Classification!$R4:$R249,$AT4)</f>
        <v>1</v>
      </c>
      <c r="AA29" s="139">
        <f>COUNTIFS(Classification!$M4:$M249,$AA4,Classification!$R4:$R249,$AT4)</f>
        <v>69</v>
      </c>
      <c r="AB29" s="138">
        <f>COUNTIFS(Classification!$N4:$N249,$AB4,Classification!$R4:$R249,$AT4)</f>
        <v>24</v>
      </c>
      <c r="AC29" s="138">
        <f>COUNTIFS(Classification!$N4:$N249,$AC4,Classification!$R4:$R249,$AT4)</f>
        <v>2</v>
      </c>
      <c r="AD29" s="138">
        <f>COUNTIFS(Classification!$N4:$N249,$AD4,Classification!$R4:$R249,$AT4)</f>
        <v>3</v>
      </c>
      <c r="AE29" s="138">
        <f>COUNTIFS(Classification!$N4:$N249,$AE4,Classification!$R4:$R249,$AT4)</f>
        <v>42</v>
      </c>
      <c r="AF29" s="138">
        <f>COUNTIFS(Classification!$N4:$N249,$AF4,Classification!$R4:$R249,$AT4)</f>
        <v>6</v>
      </c>
      <c r="AG29" s="138">
        <f>COUNTIFS(Classification!$N4:$N249,$AG4,Classification!$R4:$R249,$AT4)</f>
        <v>1</v>
      </c>
      <c r="AH29" s="136">
        <f>COUNTIFS(Classification!$O4:$O249,$AH4,Classification!$R4:$R249,$AT4)</f>
        <v>5</v>
      </c>
      <c r="AI29" s="138">
        <f>COUNTIFS(Classification!$O4:$O249,$AI4,Classification!$R4:$R249,$AT4)</f>
        <v>10</v>
      </c>
      <c r="AJ29" s="138">
        <f>COUNTIFS(Classification!$O4:$O249,$AJ4,Classification!$R4:$R249,$AT4)</f>
        <v>53</v>
      </c>
      <c r="AK29" s="139">
        <f>COUNTIFS(Classification!$O4:$O249,$AK4,Classification!$R4:$R249,$AT4)</f>
        <v>10</v>
      </c>
      <c r="AL29" s="138">
        <f>COUNTIFS(Classification!$P4:$P249,$AL4,Classification!$R4:$R249,$AT4)</f>
        <v>9</v>
      </c>
      <c r="AM29" s="138">
        <f>COUNTIFS(Classification!$P4:$P249,$AM4,Classification!$R4:$R249,$AT4)</f>
        <v>12</v>
      </c>
      <c r="AN29" s="138">
        <f>COUNTIFS(Classification!$P4:$P249,$AN4,Classification!$R4:$R249,$AT4)</f>
        <v>2</v>
      </c>
      <c r="AO29" s="138">
        <f>COUNTIFS(Classification!$P4:$P249,$AO4,Classification!$R4:$R249,$AT4)</f>
        <v>1</v>
      </c>
      <c r="AP29" s="138">
        <f>COUNTIFS(Classification!$P4:$P249,$AP4,Classification!$R4:$R249,$AT4)</f>
        <v>54</v>
      </c>
      <c r="AQ29" s="136">
        <f>COUNTIFS(Classification!$Q4:$Q249,$AQ4,Classification!$R4:$R249,$AT4)</f>
        <v>6</v>
      </c>
      <c r="AR29" s="138">
        <f>COUNTIFS(Classification!$Q4:$Q249,$AR4,Classification!$R4:$R249,$AT4)</f>
        <v>71</v>
      </c>
      <c r="AS29" s="139">
        <f>COUNTIFS(Classification!$Q4:$Q249,$AS4,Classification!$R4:$R249,$AT4)</f>
        <v>1</v>
      </c>
      <c r="AT29" s="138">
        <f>COUNTIFS(Classification!$R4:$R249,$AT4,Classification!$R4:$R249,$AT4)</f>
        <v>78</v>
      </c>
      <c r="AU29" s="138"/>
      <c r="AV29" s="138"/>
      <c r="AW29" s="138"/>
      <c r="AX29" s="136"/>
      <c r="AY29" s="138"/>
      <c r="AZ29" s="139"/>
      <c r="BA29" s="138"/>
      <c r="BB29" s="138"/>
      <c r="BC29" s="138"/>
      <c r="BD29" s="136"/>
      <c r="BE29" s="138"/>
      <c r="BF29" s="138"/>
      <c r="BG29" s="139"/>
      <c r="BH29" s="138"/>
      <c r="BI29" s="138"/>
      <c r="BJ29" s="136"/>
      <c r="BK29" s="138"/>
      <c r="BL29" s="138"/>
      <c r="BM29" s="139"/>
      <c r="BN29" s="136"/>
      <c r="BO29" s="138"/>
      <c r="BP29" s="138"/>
      <c r="BQ29" s="138"/>
      <c r="BR29" s="139"/>
    </row>
    <row r="30">
      <c r="A30" s="128"/>
      <c r="B30" s="234" t="s">
        <v>1</v>
      </c>
      <c r="C30" s="235" t="s">
        <v>8</v>
      </c>
      <c r="D30" s="233" t="s">
        <v>11</v>
      </c>
      <c r="E30" s="214">
        <f>COUNTIFS(Classification!$E4:$E249,$E4,Classification!$Q4:$Q249,$AS4)</f>
        <v>0</v>
      </c>
      <c r="F30" s="215">
        <f>COUNTIFS(Classification!$E4:$E249,$F4,Classification!$Q4:$Q249,$AS4)</f>
        <v>1</v>
      </c>
      <c r="G30" s="216">
        <f>COUNTIFS(Classification!$E4:$E249,$G4,Classification!$Q4:$Q249,$AS4)</f>
        <v>1</v>
      </c>
      <c r="H30" s="215">
        <f>COUNTIFS(Classification!$F4:$F249,$H4,Classification!$Q4:$Q249,$AS4)</f>
        <v>2</v>
      </c>
      <c r="I30" s="215">
        <f>COUNTIFS(Classification!$F4:$F249,$I4,Classification!$Q4:$Q249,$AS4)</f>
        <v>0</v>
      </c>
      <c r="J30" s="215">
        <f>COUNTIFS(Classification!$F4:$F249,$J4,Classification!$Q4:$Q249,$AS4)</f>
        <v>0</v>
      </c>
      <c r="K30" s="214">
        <f>COUNTIFS(Classification!$G4:$G249,$K4,Classification!$Q4:$Q249,$AS4)</f>
        <v>0</v>
      </c>
      <c r="L30" s="216">
        <f>COUNTIFS(Classification!$G4:$G249,$L4,Classification!$Q4:$Q249,$AS4)</f>
        <v>2</v>
      </c>
      <c r="M30" s="215">
        <f>COUNTIFS(Classification!$H4:$H249,$M4,Classification!$Q4:$Q249,$AS4)</f>
        <v>1</v>
      </c>
      <c r="N30" s="215">
        <f>COUNTIFS(Classification!$H4:$H249,$N4,Classification!$Q4:$Q249,$AS4)</f>
        <v>1</v>
      </c>
      <c r="O30" s="215">
        <f>COUNTIFS(Classification!$H4:$H249,$O4,Classification!$Q4:$Q249,$AS4)</f>
        <v>0</v>
      </c>
      <c r="P30" s="214">
        <f>COUNTIFS(Classification!$I4:$I249,$P4,Classification!$Q4:$Q249,$AS4)</f>
        <v>2</v>
      </c>
      <c r="Q30" s="215">
        <f>COUNTIFS(Classification!$I4:$I249,$Q4,Classification!$Q4:$Q249,$AS4)</f>
        <v>0</v>
      </c>
      <c r="R30" s="216">
        <f>COUNTIFS(Classification!$I4:$I249,$R4,Classification!$Q4:$Q249,$AS4)</f>
        <v>0</v>
      </c>
      <c r="S30" s="215">
        <f>COUNTIFS(Classification!$J4:$J249,$S4,Classification!$Q4:$Q249,$AS4)</f>
        <v>0</v>
      </c>
      <c r="T30" s="215">
        <f>COUNTIFS(Classification!$J4:$J249,$T4,Classification!$Q4:$Q249,$AS4)</f>
        <v>2</v>
      </c>
      <c r="U30" s="214">
        <f>COUNTIFS(Classification!$K4:$K249,$U4,Classification!$Q4:$Q249,$AS4)</f>
        <v>2</v>
      </c>
      <c r="V30" s="216">
        <f>COUNTIFS(Classification!$J4:$J249,$V4,Classification!$Q4:$Q249,$AS4)</f>
        <v>2</v>
      </c>
      <c r="W30" s="215">
        <f>COUNTIFS(Classification!$L4:$L249,$W4,Classification!$Q4:$Q249,$AS4)</f>
        <v>1</v>
      </c>
      <c r="X30" s="215">
        <f>COUNTIFS(Classification!$L4:$L249,$X4,Classification!$Q4:$Q249,$AS4)</f>
        <v>0</v>
      </c>
      <c r="Y30" s="214">
        <f>COUNTIFS(Classification!$M4:$M249,$Y4,Classification!$Q4:$Q249,$AS4)</f>
        <v>0</v>
      </c>
      <c r="Z30" s="215">
        <f>COUNTIFS(Classification!$M4:$M249,$Z4,Classification!$Q4:$Q249,$AS4)</f>
        <v>0</v>
      </c>
      <c r="AA30" s="216">
        <f>COUNTIFS(Classification!$M4:$M249,$AA4,Classification!$Q4:$Q249,$AS4)</f>
        <v>2</v>
      </c>
      <c r="AB30" s="215">
        <f>COUNTIFS(Classification!$N4:$N249,$AB4,Classification!$Q4:$Q249,$AS4)</f>
        <v>0</v>
      </c>
      <c r="AC30" s="215">
        <f>COUNTIFS(Classification!$N4:$N249,$AC4,Classification!$Q4:$Q249,$AS4)</f>
        <v>0</v>
      </c>
      <c r="AD30" s="215">
        <f>COUNTIFS(Classification!$N4:$N249,$AD4,Classification!$Q4:$Q249,$AS4)</f>
        <v>1</v>
      </c>
      <c r="AE30" s="215">
        <f>COUNTIFS(Classification!$N4:$N249,$AE4,Classification!$Q4:$Q249,$AS4)</f>
        <v>0</v>
      </c>
      <c r="AF30" s="215">
        <f>COUNTIFS(Classification!$N4:$N249,$AF4,Classification!$Q4:$Q249,$AS4)</f>
        <v>1</v>
      </c>
      <c r="AG30" s="215">
        <f>COUNTIFS(Classification!$N4:$N249,$AG4,Classification!$Q4:$Q249,$AS4)</f>
        <v>0</v>
      </c>
      <c r="AH30" s="214">
        <f>COUNTIFS(Classification!$O4:$O249,$AH4,Classification!$Q4:$Q249,$AS4)</f>
        <v>2</v>
      </c>
      <c r="AI30" s="215">
        <f>COUNTIFS(Classification!$O4:$O249,$AI4,Classification!$Q4:$Q249,$AS4)</f>
        <v>0</v>
      </c>
      <c r="AJ30" s="215">
        <f>COUNTIFS(Classification!$O4:$O249,$AJ4,Classification!$Q4:$Q249,$AS4)</f>
        <v>0</v>
      </c>
      <c r="AK30" s="216">
        <f>COUNTIFS(Classification!$O4:$O249,$AK4,Classification!$Q4:$Q249,$AS4)</f>
        <v>0</v>
      </c>
      <c r="AL30" s="215">
        <f>COUNTIFS(Classification!$P4:$P249,$AL4,Classification!$Q4:$Q249,$AS4)</f>
        <v>1</v>
      </c>
      <c r="AM30" s="215">
        <f>COUNTIFS(Classification!$P4:$P249,$AM4,Classification!$Q4:$Q249,$AS4)</f>
        <v>1</v>
      </c>
      <c r="AN30" s="215">
        <f>COUNTIFS(Classification!$P4:$P249,$AN4,Classification!$Q4:$Q249,$AS4)</f>
        <v>0</v>
      </c>
      <c r="AO30" s="215">
        <f>COUNTIFS(Classification!$P4:$P249,$AO4,Classification!$Q4:$Q249,$AS4)</f>
        <v>0</v>
      </c>
      <c r="AP30" s="215">
        <f>COUNTIFS(Classification!$P4:$P249,$AP4,Classification!$Q4:$Q249,$AS4)</f>
        <v>0</v>
      </c>
      <c r="AQ30" s="214">
        <f>COUNTIFS(Classification!$Q4:$Q249,$AQ4,Classification!$Q4:$Q249,$AS4)</f>
        <v>0</v>
      </c>
      <c r="AR30" s="215">
        <f>COUNTIFS(Classification!$Q4:$Q249,$AR4,Classification!$Q4:$Q249,$AS4)</f>
        <v>0</v>
      </c>
      <c r="AS30" s="216">
        <f>COUNTIFS(Classification!$Q4:$Q249,$AS4,Classification!$Q4:$Q249,$AS4)</f>
        <v>2</v>
      </c>
      <c r="AT30" s="215"/>
      <c r="AU30" s="215"/>
      <c r="AV30" s="215"/>
      <c r="AW30" s="215"/>
      <c r="AX30" s="214"/>
      <c r="AY30" s="215"/>
      <c r="AZ30" s="216"/>
      <c r="BA30" s="215"/>
      <c r="BB30" s="215"/>
      <c r="BC30" s="215"/>
      <c r="BD30" s="214"/>
      <c r="BE30" s="215"/>
      <c r="BF30" s="215"/>
      <c r="BG30" s="216"/>
      <c r="BH30" s="215"/>
      <c r="BI30" s="215"/>
      <c r="BJ30" s="214"/>
      <c r="BK30" s="215"/>
      <c r="BL30" s="215"/>
      <c r="BM30" s="216"/>
      <c r="BN30" s="214"/>
      <c r="BO30" s="215"/>
      <c r="BP30" s="215"/>
      <c r="BQ30" s="215"/>
      <c r="BR30" s="216"/>
    </row>
    <row r="31">
      <c r="A31" s="128"/>
      <c r="B31" s="128"/>
      <c r="C31" s="128"/>
      <c r="D31" s="236" t="s">
        <v>28</v>
      </c>
      <c r="E31" s="136">
        <f>COUNTIFS(Classification!$E4:$E249,$E4,Classification!$Q4:$Q249,$AR4)</f>
        <v>8</v>
      </c>
      <c r="F31" s="138">
        <f>COUNTIFS(Classification!$E4:$E249,$F4,Classification!$Q4:$Q249,$AR4)</f>
        <v>38</v>
      </c>
      <c r="G31" s="139">
        <f>COUNTIFS(Classification!$E4:$E249,$G4,Classification!$Q4:$Q249,$AR4)</f>
        <v>78</v>
      </c>
      <c r="H31" s="138">
        <f>COUNTIFS(Classification!$F4:$F249,$H4,Classification!$Q4:$Q249,$AR4)</f>
        <v>96</v>
      </c>
      <c r="I31" s="138">
        <f>COUNTIFS(Classification!$F4:$F249,$I4,Classification!$Q4:$Q249,$AR4)</f>
        <v>10</v>
      </c>
      <c r="J31" s="138">
        <f>COUNTIFS(Classification!$F4:$F249,$J4,Classification!$Q4:$Q249,$AR4)</f>
        <v>18</v>
      </c>
      <c r="K31" s="136">
        <f>COUNTIFS(Classification!$G4:$G249,$K4,Classification!$Q4:$Q249,$AR4)</f>
        <v>20</v>
      </c>
      <c r="L31" s="139">
        <f>COUNTIFS(Classification!$G4:$G249,$L4,Classification!$Q4:$Q249,$AR4)</f>
        <v>105</v>
      </c>
      <c r="M31" s="138">
        <f>COUNTIFS(Classification!$H4:$H249,$M4,Classification!$Q4:$Q249,$AR4)</f>
        <v>72</v>
      </c>
      <c r="N31" s="138">
        <f>COUNTIFS(Classification!$H4:$H249,$N4,Classification!$Q4:$Q249,$AR4)</f>
        <v>46</v>
      </c>
      <c r="O31" s="138">
        <f>COUNTIFS(Classification!$H4:$H249,$O4,Classification!$Q4:$Q249,$AR4)</f>
        <v>6</v>
      </c>
      <c r="P31" s="136">
        <f>COUNTIFS(Classification!$I4:$I249,$P4,Classification!$Q4:$Q249,$AR4)</f>
        <v>111</v>
      </c>
      <c r="Q31" s="138">
        <f>COUNTIFS(Classification!$I4:$I249,$Q4,Classification!$Q4:$Q249,$AR4)</f>
        <v>8</v>
      </c>
      <c r="R31" s="139">
        <f>COUNTIFS(Classification!$I4:$I249,$R4,Classification!$Q4:$Q249,$AR4)</f>
        <v>6</v>
      </c>
      <c r="S31" s="138">
        <f>COUNTIFS(Classification!$J4:$J249,$S4,Classification!$Q4:$Q249,$AR4)</f>
        <v>47</v>
      </c>
      <c r="T31" s="138">
        <f>COUNTIFS(Classification!$J4:$J249,$T4,Classification!$Q4:$Q249,$AR4)</f>
        <v>78</v>
      </c>
      <c r="U31" s="136">
        <f>COUNTIFS(Classification!$K4:$K249,$U4,Classification!$Q4:$Q249,$AR4)</f>
        <v>45</v>
      </c>
      <c r="V31" s="139">
        <f>COUNTIFS(Classification!$J4:$J249,$V4,Classification!$Q4:$Q249,$AR4)</f>
        <v>78</v>
      </c>
      <c r="W31" s="138">
        <f>COUNTIFS(Classification!$L4:$L249,$W4,Classification!$Q4:$Q249,$AR4)</f>
        <v>121</v>
      </c>
      <c r="X31" s="138">
        <f>COUNTIFS(Classification!$L4:$L249,$X4,Classification!$Q4:$Q249,$AR4)</f>
        <v>4</v>
      </c>
      <c r="Y31" s="136">
        <f>COUNTIFS(Classification!$M4:$M249,$Y4,Classification!$Q4:$Q249,$AR4)</f>
        <v>14</v>
      </c>
      <c r="Z31" s="138">
        <f>COUNTIFS(Classification!$M4:$M249,$Z4,Classification!$Q4:$Q249,$AR4)</f>
        <v>1</v>
      </c>
      <c r="AA31" s="139">
        <f>COUNTIFS(Classification!$M4:$M249,$AA4,Classification!$Q4:$Q249,$AR4)</f>
        <v>110</v>
      </c>
      <c r="AB31" s="138">
        <f>COUNTIFS(Classification!$N4:$N249,$AB4,Classification!$Q4:$Q249,$AR4)</f>
        <v>46</v>
      </c>
      <c r="AC31" s="138">
        <f>COUNTIFS(Classification!$N4:$N249,$AC4,Classification!$Q4:$Q249,$AR4)</f>
        <v>3</v>
      </c>
      <c r="AD31" s="138">
        <f>COUNTIFS(Classification!$N4:$N249,$AD4,Classification!$Q4:$Q249,$AR4)</f>
        <v>1</v>
      </c>
      <c r="AE31" s="138">
        <f>COUNTIFS(Classification!$N4:$N249,$AE4,Classification!$Q4:$Q249,$AR4)</f>
        <v>62</v>
      </c>
      <c r="AF31" s="138">
        <f>COUNTIFS(Classification!$N4:$N249,$AF4,Classification!$Q4:$Q249,$AR4)</f>
        <v>8</v>
      </c>
      <c r="AG31" s="138">
        <f>COUNTIFS(Classification!$N4:$N249,$AG4,Classification!$Q4:$Q249,$AR4)</f>
        <v>5</v>
      </c>
      <c r="AH31" s="136">
        <f>COUNTIFS(Classification!$O4:$O249,$AH4,Classification!$Q4:$Q249,$AR4)</f>
        <v>15</v>
      </c>
      <c r="AI31" s="138">
        <f>COUNTIFS(Classification!$O4:$O249,$AI4,Classification!$Q4:$Q249,$AR4)</f>
        <v>12</v>
      </c>
      <c r="AJ31" s="138">
        <f>COUNTIFS(Classification!$O4:$O249,$AJ4,Classification!$Q4:$Q249,$AR4)</f>
        <v>74</v>
      </c>
      <c r="AK31" s="139">
        <f>COUNTIFS(Classification!$O4:$O249,$AK4,Classification!$Q4:$Q249,$AR4)</f>
        <v>23</v>
      </c>
      <c r="AL31" s="138">
        <f>COUNTIFS(Classification!$P4:$P249,$AL4,Classification!$Q4:$Q249,$AR4)</f>
        <v>15</v>
      </c>
      <c r="AM31" s="138">
        <f>COUNTIFS(Classification!$P4:$P249,$AM4,Classification!$Q4:$Q249,$AR4)</f>
        <v>30</v>
      </c>
      <c r="AN31" s="138">
        <f>COUNTIFS(Classification!$P4:$P249,$AN4,Classification!$Q4:$Q249,$AR4)</f>
        <v>2</v>
      </c>
      <c r="AO31" s="138">
        <f>COUNTIFS(Classification!$P4:$P249,$AO4,Classification!$Q4:$Q249,$AR4)</f>
        <v>1</v>
      </c>
      <c r="AP31" s="138">
        <f>COUNTIFS(Classification!$P4:$P249,$AP4,Classification!$Q4:$Q249,$AR4)</f>
        <v>76</v>
      </c>
      <c r="AQ31" s="136">
        <f>COUNTIFS(Classification!$Q4:$Q249,$AQ4,Classification!$Q4:$Q249,$AR4)</f>
        <v>0</v>
      </c>
      <c r="AR31" s="138">
        <f>COUNTIFS(Classification!$Q4:$Q249,$AR4,Classification!$Q4:$Q249,$AR4)</f>
        <v>125</v>
      </c>
      <c r="AS31" s="139"/>
      <c r="AT31" s="138"/>
      <c r="AU31" s="138"/>
      <c r="AV31" s="138"/>
      <c r="AW31" s="138"/>
      <c r="AX31" s="136"/>
      <c r="AY31" s="138"/>
      <c r="AZ31" s="139"/>
      <c r="BA31" s="138"/>
      <c r="BB31" s="138"/>
      <c r="BC31" s="138"/>
      <c r="BD31" s="136"/>
      <c r="BE31" s="138"/>
      <c r="BF31" s="138"/>
      <c r="BG31" s="139"/>
      <c r="BH31" s="138"/>
      <c r="BI31" s="138"/>
      <c r="BJ31" s="136"/>
      <c r="BK31" s="138"/>
      <c r="BL31" s="138"/>
      <c r="BM31" s="139"/>
      <c r="BN31" s="136"/>
      <c r="BO31" s="138"/>
      <c r="BP31" s="138"/>
      <c r="BQ31" s="138"/>
      <c r="BR31" s="139"/>
    </row>
    <row r="32">
      <c r="A32" s="128"/>
      <c r="B32" s="128"/>
      <c r="C32" s="237"/>
      <c r="D32" s="232" t="s">
        <v>26</v>
      </c>
      <c r="E32" s="193">
        <f>COUNTIFS(Classification!$E4:$E249,$E4,Classification!$Q4:$Q249,$AQ4)</f>
        <v>2</v>
      </c>
      <c r="F32" s="194">
        <f>COUNTIFS(Classification!$E4:$E249,$F4,Classification!$Q4:$Q249,$AQ4)</f>
        <v>16</v>
      </c>
      <c r="G32" s="195">
        <f>COUNTIFS(Classification!$E4:$E249,$G4,Classification!$Q4:$Q249,$AQ4)</f>
        <v>7</v>
      </c>
      <c r="H32" s="194">
        <f>COUNTIFS(Classification!$F4:$F249,$H4,Classification!$Q4:$Q249,$AQ4)</f>
        <v>15</v>
      </c>
      <c r="I32" s="194">
        <f>COUNTIFS(Classification!$F4:$F249,$I4,Classification!$Q4:$Q249,$AQ4)</f>
        <v>1</v>
      </c>
      <c r="J32" s="194">
        <f>COUNTIFS(Classification!$F4:$F249,$J4,Classification!$Q4:$Q249,$AQ4)</f>
        <v>9</v>
      </c>
      <c r="K32" s="193">
        <f>COUNTIFS(Classification!$G4:$G249,$K4,Classification!$Q4:$Q249,$AQ4)</f>
        <v>7</v>
      </c>
      <c r="L32" s="195">
        <f>COUNTIFS(Classification!$G4:$G249,$L4,Classification!$Q4:$Q249,$AQ4)</f>
        <v>18</v>
      </c>
      <c r="M32" s="194">
        <f>COUNTIFS(Classification!$H4:$H249,$M4,Classification!$Q4:$Q249,$AQ4)</f>
        <v>15</v>
      </c>
      <c r="N32" s="194">
        <f>COUNTIFS(Classification!$H4:$H249,$N4,Classification!$Q4:$Q249,$AQ4)</f>
        <v>8</v>
      </c>
      <c r="O32" s="194">
        <f>COUNTIFS(Classification!$H4:$H249,$O4,Classification!$Q4:$Q249,$AQ4)</f>
        <v>1</v>
      </c>
      <c r="P32" s="193">
        <f>COUNTIFS(Classification!$I4:$I249,$P4,Classification!$Q4:$Q249,$AQ4)</f>
        <v>23</v>
      </c>
      <c r="Q32" s="194">
        <f>COUNTIFS(Classification!$I4:$I249,$Q4,Classification!$Q4:$Q249,$AQ4)</f>
        <v>2</v>
      </c>
      <c r="R32" s="195">
        <f>COUNTIFS(Classification!$I4:$I249,$R4,Classification!$Q4:$Q249,$AQ4)</f>
        <v>0</v>
      </c>
      <c r="S32" s="194">
        <f>COUNTIFS(Classification!$J4:$J249,$S4,Classification!$Q4:$Q249,$AQ4)</f>
        <v>14</v>
      </c>
      <c r="T32" s="194">
        <f>COUNTIFS(Classification!$J4:$J249,$T4,Classification!$Q4:$Q249,$AQ4)</f>
        <v>11</v>
      </c>
      <c r="U32" s="193">
        <f>COUNTIFS(Classification!$K4:$K249,$U4,Classification!$Q4:$Q249,$AQ4)</f>
        <v>16</v>
      </c>
      <c r="V32" s="195">
        <f>COUNTIFS(Classification!$J4:$J249,$V4,Classification!$Q4:$Q249,$AQ4)</f>
        <v>11</v>
      </c>
      <c r="W32" s="194">
        <f>COUNTIFS(Classification!$L4:$L249,$W4,Classification!$Q4:$Q249,$AQ4)</f>
        <v>24</v>
      </c>
      <c r="X32" s="194">
        <f>COUNTIFS(Classification!$L4:$L249,$X4,Classification!$Q4:$Q249,$AQ4)</f>
        <v>1</v>
      </c>
      <c r="Y32" s="193">
        <f>COUNTIFS(Classification!$M4:$M249,$Y4,Classification!$Q4:$Q249,$AQ4)</f>
        <v>12</v>
      </c>
      <c r="Z32" s="194">
        <f>COUNTIFS(Classification!$M4:$M249,$Z4,Classification!$Q4:$Q249,$AQ4)</f>
        <v>3</v>
      </c>
      <c r="AA32" s="195">
        <f>COUNTIFS(Classification!$M4:$M249,$AA4,Classification!$Q4:$Q249,$AQ4)</f>
        <v>10</v>
      </c>
      <c r="AB32" s="194">
        <f>COUNTIFS(Classification!$N4:$N249,$AB4,Classification!$Q4:$Q249,$AQ4)</f>
        <v>9</v>
      </c>
      <c r="AC32" s="194">
        <f>COUNTIFS(Classification!$N4:$N249,$AC4,Classification!$Q4:$Q249,$AQ4)</f>
        <v>13</v>
      </c>
      <c r="AD32" s="194">
        <f>COUNTIFS(Classification!$N4:$N249,$AD4,Classification!$Q4:$Q249,$AQ4)</f>
        <v>1</v>
      </c>
      <c r="AE32" s="194">
        <f>COUNTIFS(Classification!$N4:$N249,$AE4,Classification!$Q4:$Q249,$AQ4)</f>
        <v>2</v>
      </c>
      <c r="AF32" s="194">
        <f>COUNTIFS(Classification!$N4:$N249,$AF4,Classification!$Q4:$Q249,$AQ4)</f>
        <v>0</v>
      </c>
      <c r="AG32" s="194">
        <f>COUNTIFS(Classification!$N4:$N249,$AG4,Classification!$Q4:$Q249,$AQ4)</f>
        <v>0</v>
      </c>
      <c r="AH32" s="193">
        <f>COUNTIFS(Classification!$O4:$O249,$AH4,Classification!$Q4:$Q249,$AQ4)</f>
        <v>4</v>
      </c>
      <c r="AI32" s="194">
        <f>COUNTIFS(Classification!$O4:$O249,$AI4,Classification!$Q4:$Q249,$AQ4)</f>
        <v>6</v>
      </c>
      <c r="AJ32" s="194">
        <f>COUNTIFS(Classification!$O4:$O249,$AJ4,Classification!$Q4:$Q249,$AQ4)</f>
        <v>4</v>
      </c>
      <c r="AK32" s="195">
        <f>COUNTIFS(Classification!$O4:$O249,$AK4,Classification!$Q4:$Q249,$AQ4)</f>
        <v>10</v>
      </c>
      <c r="AL32" s="194">
        <f>COUNTIFS(Classification!$P4:$P249,$AL4,Classification!$Q4:$Q249,$AQ4)</f>
        <v>4</v>
      </c>
      <c r="AM32" s="194">
        <f>COUNTIFS(Classification!$P4:$P249,$AM4,Classification!$Q4:$Q249,$AQ4)</f>
        <v>15</v>
      </c>
      <c r="AN32" s="194">
        <f>COUNTIFS(Classification!$P4:$P249,$AN4,Classification!$Q4:$Q249,$AQ4)</f>
        <v>4</v>
      </c>
      <c r="AO32" s="194">
        <f>COUNTIFS(Classification!$P4:$P249,$AO4,Classification!$Q4:$Q249,$AQ4)</f>
        <v>0</v>
      </c>
      <c r="AP32" s="194">
        <f>COUNTIFS(Classification!$P4:$P249,$AP4,Classification!$Q4:$Q249,$AQ4)</f>
        <v>2</v>
      </c>
      <c r="AQ32" s="193">
        <f>COUNTIFS(Classification!$Q4:$Q249,$AQ4,Classification!$Q4:$Q249,$AQ4)</f>
        <v>25</v>
      </c>
      <c r="AR32" s="194"/>
      <c r="AS32" s="195"/>
      <c r="AT32" s="194"/>
      <c r="AU32" s="194"/>
      <c r="AV32" s="194"/>
      <c r="AW32" s="194"/>
      <c r="AX32" s="193"/>
      <c r="AY32" s="194"/>
      <c r="AZ32" s="195"/>
      <c r="BA32" s="194"/>
      <c r="BB32" s="194"/>
      <c r="BC32" s="194"/>
      <c r="BD32" s="193"/>
      <c r="BE32" s="194"/>
      <c r="BF32" s="194"/>
      <c r="BG32" s="195"/>
      <c r="BH32" s="194"/>
      <c r="BI32" s="194"/>
      <c r="BJ32" s="193"/>
      <c r="BK32" s="194"/>
      <c r="BL32" s="194"/>
      <c r="BM32" s="195"/>
      <c r="BN32" s="193"/>
      <c r="BO32" s="194"/>
      <c r="BP32" s="194"/>
      <c r="BQ32" s="194"/>
      <c r="BR32" s="195"/>
    </row>
    <row r="33">
      <c r="A33" s="128"/>
      <c r="B33" s="128"/>
      <c r="C33" s="235" t="s">
        <v>7</v>
      </c>
      <c r="D33" s="236" t="s">
        <v>25</v>
      </c>
      <c r="E33" s="136">
        <f>COUNTIFS(Classification!$E4:$E249,$E4,Classification!$P4:$P249,$AP4)</f>
        <v>2</v>
      </c>
      <c r="F33" s="138">
        <f>COUNTIFS(Classification!$E4:$E249,$F4,Classification!$P4:$P249,$AP4)</f>
        <v>7</v>
      </c>
      <c r="G33" s="139">
        <f>COUNTIFS(Classification!$E4:$E249,$G4,Classification!$P4:$P249,$AP4)</f>
        <v>69</v>
      </c>
      <c r="H33" s="138">
        <f>COUNTIFS(Classification!$F4:$F249,$H4,Classification!$P4:$P249,$AP4)</f>
        <v>73</v>
      </c>
      <c r="I33" s="138">
        <f>COUNTIFS(Classification!$F4:$F249,$I4,Classification!$P4:$P249,$AP4)</f>
        <v>1</v>
      </c>
      <c r="J33" s="138">
        <f>COUNTIFS(Classification!$F4:$F249,$J4,Classification!$P4:$P249,$AP4)</f>
        <v>4</v>
      </c>
      <c r="K33" s="136">
        <f>COUNTIFS(Classification!$G4:$G249,$K4,Classification!$P4:$P249,$AP4)</f>
        <v>12</v>
      </c>
      <c r="L33" s="139">
        <f>COUNTIFS(Classification!$G4:$G249,$L4,Classification!$P4:$P249,$AP4)</f>
        <v>66</v>
      </c>
      <c r="M33" s="138">
        <f>COUNTIFS(Classification!$H4:$H249,$M4,Classification!$P4:$P249,$AP4)</f>
        <v>56</v>
      </c>
      <c r="N33" s="138">
        <f>COUNTIFS(Classification!$H4:$H249,$N4,Classification!$P4:$P249,$AP4)</f>
        <v>19</v>
      </c>
      <c r="O33" s="138">
        <f>COUNTIFS(Classification!$H4:$H249,$O4,Classification!$P4:$P249,$AP4)</f>
        <v>3</v>
      </c>
      <c r="P33" s="136">
        <f>COUNTIFS(Classification!$I4:$I249,$P4,Classification!$P4:$P249,$AP4)</f>
        <v>72</v>
      </c>
      <c r="Q33" s="138">
        <f>COUNTIFS(Classification!$I4:$I249,$Q4,Classification!$P4:$P249,$AP4)</f>
        <v>2</v>
      </c>
      <c r="R33" s="139">
        <f>COUNTIFS(Classification!$I4:$I249,$R4,Classification!$P4:$P249,$AP4)</f>
        <v>4</v>
      </c>
      <c r="S33" s="138">
        <f>COUNTIFS(Classification!$J4:$J249,$S4,Classification!$P4:$P249,$AP4)</f>
        <v>27</v>
      </c>
      <c r="T33" s="138">
        <f>COUNTIFS(Classification!$J4:$J249,$T4,Classification!$P4:$P249,$AP4)</f>
        <v>51</v>
      </c>
      <c r="U33" s="136">
        <f>COUNTIFS(Classification!$K4:$K249,$U4,Classification!$P4:$P249,$AP4)</f>
        <v>16</v>
      </c>
      <c r="V33" s="139">
        <f>COUNTIFS(Classification!$J4:$J249,$V4,Classification!$P4:$P249,$AP4)</f>
        <v>51</v>
      </c>
      <c r="W33" s="138">
        <f>COUNTIFS(Classification!$L4:$L249,$W4,Classification!$P4:$P249,$AP4)</f>
        <v>75</v>
      </c>
      <c r="X33" s="138">
        <f>COUNTIFS(Classification!$L4:$L249,$X4,Classification!$P4:$P249,$AP4)</f>
        <v>3</v>
      </c>
      <c r="Y33" s="136">
        <f>COUNTIFS(Classification!$M4:$M249,$Y4,Classification!$P4:$P249,$AP4)</f>
        <v>0</v>
      </c>
      <c r="Z33" s="138">
        <f>COUNTIFS(Classification!$M4:$M249,$Z4,Classification!$P4:$P249,$AP4)</f>
        <v>1</v>
      </c>
      <c r="AA33" s="139">
        <f>COUNTIFS(Classification!$M4:$M249,$AA4,Classification!$P4:$P249,$AP4)</f>
        <v>77</v>
      </c>
      <c r="AB33" s="138">
        <f>COUNTIFS(Classification!$N4:$N249,$AB4,Classification!$P4:$P249,$AP4)</f>
        <v>26</v>
      </c>
      <c r="AC33" s="138">
        <f>COUNTIFS(Classification!$N4:$N249,$AC4,Classification!$P4:$P249,$AP4)</f>
        <v>1</v>
      </c>
      <c r="AD33" s="138">
        <f>COUNTIFS(Classification!$N4:$N249,$AD4,Classification!$P4:$P249,$AP4)</f>
        <v>1</v>
      </c>
      <c r="AE33" s="138">
        <f>COUNTIFS(Classification!$N4:$N249,$AE4,Classification!$P4:$P249,$AP4)</f>
        <v>48</v>
      </c>
      <c r="AF33" s="138">
        <f>COUNTIFS(Classification!$N4:$N249,$AF4,Classification!$P4:$P249,$AP4)</f>
        <v>2</v>
      </c>
      <c r="AG33" s="138">
        <f>COUNTIFS(Classification!$N4:$N249,$AG4,Classification!$P4:$P249,$AP4)</f>
        <v>0</v>
      </c>
      <c r="AH33" s="136">
        <f>COUNTIFS(Classification!$O4:$O249,$AH4,Classification!$P4:$P249,$AP4)</f>
        <v>4</v>
      </c>
      <c r="AI33" s="138">
        <f>COUNTIFS(Classification!$O4:$O249,$AI4,Classification!$P4:$P249,$AP4)</f>
        <v>5</v>
      </c>
      <c r="AJ33" s="138">
        <f>COUNTIFS(Classification!$O4:$O249,$AJ4,Classification!$P4:$P249,$AP4)</f>
        <v>63</v>
      </c>
      <c r="AK33" s="139">
        <f>COUNTIFS(Classification!$O4:$O249,$AK4,Classification!$P4:$P249,$AP4)</f>
        <v>6</v>
      </c>
      <c r="AL33" s="138">
        <f>COUNTIFS(Classification!$P4:$P249,$AL4,Classification!$P4:$P249,$AP4)</f>
        <v>0</v>
      </c>
      <c r="AM33" s="138">
        <f>COUNTIFS(Classification!$P4:$P249,$AM4,Classification!$P4:$P249,$AP4)</f>
        <v>0</v>
      </c>
      <c r="AN33" s="138">
        <f>COUNTIFS(Classification!$P4:$P249,$AN4,Classification!$P4:$P249,$AP4)</f>
        <v>0</v>
      </c>
      <c r="AO33" s="138">
        <f>COUNTIFS(Classification!$P4:$P249,$AO4,Classification!$P4:$P249,$AP4)</f>
        <v>0</v>
      </c>
      <c r="AP33" s="138">
        <f>COUNTIFS(Classification!$P4:$P249,$AP4,Classification!$P4:$P249,$AP4)</f>
        <v>78</v>
      </c>
      <c r="AQ33" s="136"/>
      <c r="AR33" s="138"/>
      <c r="AS33" s="139"/>
      <c r="AT33" s="138"/>
      <c r="AU33" s="138"/>
      <c r="AV33" s="138"/>
      <c r="AW33" s="138"/>
      <c r="AX33" s="136"/>
      <c r="AY33" s="138"/>
      <c r="AZ33" s="139"/>
      <c r="BA33" s="138"/>
      <c r="BB33" s="138"/>
      <c r="BC33" s="138"/>
      <c r="BD33" s="136"/>
      <c r="BE33" s="138"/>
      <c r="BF33" s="138"/>
      <c r="BG33" s="139"/>
      <c r="BH33" s="138"/>
      <c r="BI33" s="138"/>
      <c r="BJ33" s="136"/>
      <c r="BK33" s="138"/>
      <c r="BL33" s="138"/>
      <c r="BM33" s="139"/>
      <c r="BN33" s="136"/>
      <c r="BO33" s="138"/>
      <c r="BP33" s="138"/>
      <c r="BQ33" s="138"/>
      <c r="BR33" s="139"/>
    </row>
    <row r="34">
      <c r="A34" s="128"/>
      <c r="B34" s="128"/>
      <c r="C34" s="128"/>
      <c r="D34" s="236" t="s">
        <v>14</v>
      </c>
      <c r="E34" s="136">
        <f>COUNTIFS(Classification!$E4:$E249,$E4,Classification!$P4:$P249,$AO4)</f>
        <v>0</v>
      </c>
      <c r="F34" s="138">
        <f>COUNTIFS(Classification!$E4:$E249,$F4,Classification!$P4:$P249,$AO4)</f>
        <v>1</v>
      </c>
      <c r="G34" s="139">
        <f>COUNTIFS(Classification!$E4:$E249,$G4,Classification!$P4:$P249,$AO4)</f>
        <v>0</v>
      </c>
      <c r="H34" s="138">
        <f>COUNTIFS(Classification!$F4:$F249,$H4,Classification!$P4:$P249,$AO4)</f>
        <v>1</v>
      </c>
      <c r="I34" s="138">
        <f>COUNTIFS(Classification!$F4:$F249,$I4,Classification!$P4:$P249,$AO4)</f>
        <v>0</v>
      </c>
      <c r="J34" s="138">
        <f>COUNTIFS(Classification!$F4:$F249,$J4,Classification!$P4:$P249,$AO4)</f>
        <v>0</v>
      </c>
      <c r="K34" s="136">
        <f>COUNTIFS(Classification!$G4:$G249,$K4,Classification!$P4:$P249,$AO4)</f>
        <v>0</v>
      </c>
      <c r="L34" s="139">
        <f>COUNTIFS(Classification!$G4:$G249,$L4,Classification!$P4:$P249,$AO4)</f>
        <v>1</v>
      </c>
      <c r="M34" s="138">
        <f>COUNTIFS(Classification!$H4:$H249,$M4,Classification!$P4:$P249,$AO4)</f>
        <v>0</v>
      </c>
      <c r="N34" s="138">
        <f>COUNTIFS(Classification!$H4:$H249,$N4,Classification!$P4:$P249,$AO4)</f>
        <v>1</v>
      </c>
      <c r="O34" s="138">
        <f>COUNTIFS(Classification!$H4:$H249,$O4,Classification!$P4:$P249,$AO4)</f>
        <v>0</v>
      </c>
      <c r="P34" s="136">
        <f>COUNTIFS(Classification!$I4:$I249,$P4,Classification!$P4:$P249,$AO4)</f>
        <v>1</v>
      </c>
      <c r="Q34" s="138">
        <f>COUNTIFS(Classification!$I4:$I249,$Q4,Classification!$P4:$P249,$AO4)</f>
        <v>0</v>
      </c>
      <c r="R34" s="139">
        <f>COUNTIFS(Classification!$I4:$I249,$R4,Classification!$P4:$P249,$AO4)</f>
        <v>0</v>
      </c>
      <c r="S34" s="138">
        <f>COUNTIFS(Classification!$J4:$J249,$S4,Classification!$P4:$P249,$AO4)</f>
        <v>0</v>
      </c>
      <c r="T34" s="138">
        <f>COUNTIFS(Classification!$J4:$J249,$T4,Classification!$P4:$P249,$AO4)</f>
        <v>1</v>
      </c>
      <c r="U34" s="136">
        <f>COUNTIFS(Classification!$K4:$K249,$U4,Classification!$P4:$P249,$AO4)</f>
        <v>1</v>
      </c>
      <c r="V34" s="139">
        <f>COUNTIFS(Classification!$J4:$J249,$V4,Classification!$P4:$P249,$AO4)</f>
        <v>1</v>
      </c>
      <c r="W34" s="138">
        <f>COUNTIFS(Classification!$L4:$L249,$W4,Classification!$P4:$P249,$AO4)</f>
        <v>1</v>
      </c>
      <c r="X34" s="138">
        <f>COUNTIFS(Classification!$L4:$L249,$X4,Classification!$P4:$P249,$AO4)</f>
        <v>0</v>
      </c>
      <c r="Y34" s="136">
        <f>COUNTIFS(Classification!$M4:$M249,$Y4,Classification!$P4:$P249,$AO4)</f>
        <v>0</v>
      </c>
      <c r="Z34" s="138">
        <f>COUNTIFS(Classification!$M4:$M249,$Z4,Classification!$P4:$P249,$AO4)</f>
        <v>0</v>
      </c>
      <c r="AA34" s="139">
        <f>COUNTIFS(Classification!$M4:$M249,$AA4,Classification!$P4:$P249,$AO4)</f>
        <v>1</v>
      </c>
      <c r="AB34" s="138">
        <f>COUNTIFS(Classification!$N4:$N249,$AB4,Classification!$P4:$P249,$AO4)</f>
        <v>0</v>
      </c>
      <c r="AC34" s="138">
        <f>COUNTIFS(Classification!$N4:$N249,$AC4,Classification!$P4:$P249,$AO4)</f>
        <v>0</v>
      </c>
      <c r="AD34" s="138">
        <f>COUNTIFS(Classification!$N4:$N249,$AD4,Classification!$P4:$P249,$AO4)</f>
        <v>0</v>
      </c>
      <c r="AE34" s="138">
        <f>COUNTIFS(Classification!$N4:$N249,$AE4,Classification!$P4:$P249,$AO4)</f>
        <v>0</v>
      </c>
      <c r="AF34" s="138">
        <f>COUNTIFS(Classification!$N4:$N249,$AF4,Classification!$P4:$P249,$AO4)</f>
        <v>1</v>
      </c>
      <c r="AG34" s="138">
        <f>COUNTIFS(Classification!$N4:$N249,$AG4,Classification!$P4:$P249,$AO4)</f>
        <v>0</v>
      </c>
      <c r="AH34" s="136">
        <f>COUNTIFS(Classification!$O4:$O249,$AH4,Classification!$P4:$P249,$AO4)</f>
        <v>0</v>
      </c>
      <c r="AI34" s="138">
        <f>COUNTIFS(Classification!$O4:$O249,$AI4,Classification!$P4:$P249,$AO4)</f>
        <v>0</v>
      </c>
      <c r="AJ34" s="138">
        <f>COUNTIFS(Classification!$O4:$O249,$AJ4,Classification!$P4:$P249,$AO4)</f>
        <v>1</v>
      </c>
      <c r="AK34" s="139">
        <f>COUNTIFS(Classification!$O4:$O249,$AK4,Classification!$P4:$P249,$AO4)</f>
        <v>0</v>
      </c>
      <c r="AL34" s="138">
        <f>COUNTIFS(Classification!$P4:$P249,$AL4,Classification!$P4:$P249,$AO4)</f>
        <v>0</v>
      </c>
      <c r="AM34" s="138">
        <f>COUNTIFS(Classification!$P4:$P249,$AM4,Classification!$P4:$P249,$AO4)</f>
        <v>0</v>
      </c>
      <c r="AN34" s="138">
        <f>COUNTIFS(Classification!$P4:$P249,$AN4,Classification!$P4:$P249,$AO4)</f>
        <v>0</v>
      </c>
      <c r="AO34" s="138">
        <f>COUNTIFS(Classification!$P4:$P249,$AO4,Classification!$P4:$P249,$AO4)</f>
        <v>1</v>
      </c>
      <c r="AP34" s="138"/>
      <c r="AQ34" s="136"/>
      <c r="AR34" s="138"/>
      <c r="AS34" s="139"/>
      <c r="AT34" s="138"/>
      <c r="AU34" s="138"/>
      <c r="AV34" s="138"/>
      <c r="AW34" s="138"/>
      <c r="AX34" s="136"/>
      <c r="AY34" s="138"/>
      <c r="AZ34" s="139"/>
      <c r="BA34" s="138"/>
      <c r="BB34" s="138"/>
      <c r="BC34" s="138"/>
      <c r="BD34" s="136"/>
      <c r="BE34" s="138"/>
      <c r="BF34" s="138"/>
      <c r="BG34" s="139"/>
      <c r="BH34" s="138"/>
      <c r="BI34" s="138"/>
      <c r="BJ34" s="136"/>
      <c r="BK34" s="138"/>
      <c r="BL34" s="138"/>
      <c r="BM34" s="139"/>
      <c r="BN34" s="136"/>
      <c r="BO34" s="138"/>
      <c r="BP34" s="138"/>
      <c r="BQ34" s="138"/>
      <c r="BR34" s="139"/>
    </row>
    <row r="35">
      <c r="A35" s="128"/>
      <c r="B35" s="128"/>
      <c r="C35" s="128"/>
      <c r="D35" s="236" t="s">
        <v>24</v>
      </c>
      <c r="E35" s="136">
        <f>COUNTIFS(Classification!$E4:$E249,$E4,Classification!$P4:$P249,$AN4)</f>
        <v>3</v>
      </c>
      <c r="F35" s="138">
        <f>COUNTIFS(Classification!$E4:$E249,$F4,Classification!$P4:$P249,$AN4)</f>
        <v>2</v>
      </c>
      <c r="G35" s="139">
        <f>COUNTIFS(Classification!$E4:$E249,$G4,Classification!$P4:$P249,$AN4)</f>
        <v>1</v>
      </c>
      <c r="H35" s="138">
        <f>COUNTIFS(Classification!$F4:$F249,$H4,Classification!$P4:$P249,$AN4)</f>
        <v>5</v>
      </c>
      <c r="I35" s="138">
        <f>COUNTIFS(Classification!$F4:$F249,$I4,Classification!$P4:$P249,$AN4)</f>
        <v>0</v>
      </c>
      <c r="J35" s="138">
        <f>COUNTIFS(Classification!$F4:$F249,$J4,Classification!$P4:$P249,$AN4)</f>
        <v>1</v>
      </c>
      <c r="K35" s="136">
        <f>COUNTIFS(Classification!$G4:$G249,$K4,Classification!$P4:$P249,$AN4)</f>
        <v>3</v>
      </c>
      <c r="L35" s="139">
        <f>COUNTIFS(Classification!$G4:$G249,$L4,Classification!$P4:$P249,$AN4)</f>
        <v>3</v>
      </c>
      <c r="M35" s="138">
        <f>COUNTIFS(Classification!$H4:$H249,$M4,Classification!$P4:$P249,$AN4)</f>
        <v>3</v>
      </c>
      <c r="N35" s="138">
        <f>COUNTIFS(Classification!$H4:$H249,$N4,Classification!$P4:$P249,$AN4)</f>
        <v>0</v>
      </c>
      <c r="O35" s="138">
        <f>COUNTIFS(Classification!$H4:$H249,$O4,Classification!$P4:$P249,$AN4)</f>
        <v>2</v>
      </c>
      <c r="P35" s="136">
        <f>COUNTIFS(Classification!$I4:$I249,$P4,Classification!$P4:$P249,$AN4)</f>
        <v>6</v>
      </c>
      <c r="Q35" s="138">
        <f>COUNTIFS(Classification!$I4:$I249,$Q4,Classification!$P4:$P249,$AN4)</f>
        <v>0</v>
      </c>
      <c r="R35" s="139">
        <f>COUNTIFS(Classification!$I4:$I249,$R4,Classification!$P4:$P249,$AN4)</f>
        <v>0</v>
      </c>
      <c r="S35" s="138">
        <f>COUNTIFS(Classification!$J4:$J249,$S4,Classification!$P4:$P249,$AN4)</f>
        <v>1</v>
      </c>
      <c r="T35" s="138">
        <f>COUNTIFS(Classification!$J4:$J249,$T4,Classification!$P4:$P249,$AN4)</f>
        <v>5</v>
      </c>
      <c r="U35" s="136">
        <f>COUNTIFS(Classification!$K4:$K249,$U4,Classification!$P4:$P249,$AN4)</f>
        <v>2</v>
      </c>
      <c r="V35" s="139">
        <f>COUNTIFS(Classification!$J4:$J249,$V4,Classification!$P4:$P249,$AN4)</f>
        <v>5</v>
      </c>
      <c r="W35" s="138">
        <f>COUNTIFS(Classification!$L4:$L249,$W4,Classification!$P4:$P249,$AN4)</f>
        <v>5</v>
      </c>
      <c r="X35" s="138">
        <f>COUNTIFS(Classification!$L4:$L249,$X4,Classification!$P4:$P249,$AN4)</f>
        <v>1</v>
      </c>
      <c r="Y35" s="136">
        <f>COUNTIFS(Classification!$M4:$M249,$Y4,Classification!$P4:$P249,$AN4)</f>
        <v>2</v>
      </c>
      <c r="Z35" s="138">
        <f>COUNTIFS(Classification!$M4:$M249,$Z4,Classification!$P4:$P249,$AN4)</f>
        <v>0</v>
      </c>
      <c r="AA35" s="139">
        <f>COUNTIFS(Classification!$M4:$M249,$AA4,Classification!$P4:$P249,$AN4)</f>
        <v>4</v>
      </c>
      <c r="AB35" s="138">
        <f>COUNTIFS(Classification!$N4:$N249,$AB4,Classification!$P4:$P249,$AN4)</f>
        <v>3</v>
      </c>
      <c r="AC35" s="138">
        <f>COUNTIFS(Classification!$N4:$N249,$AC4,Classification!$P4:$P249,$AN4)</f>
        <v>2</v>
      </c>
      <c r="AD35" s="138">
        <f>COUNTIFS(Classification!$N4:$N249,$AD4,Classification!$P4:$P249,$AN4)</f>
        <v>0</v>
      </c>
      <c r="AE35" s="138">
        <f>COUNTIFS(Classification!$N4:$N249,$AE4,Classification!$P4:$P249,$AN4)</f>
        <v>1</v>
      </c>
      <c r="AF35" s="138">
        <f>COUNTIFS(Classification!$N4:$N249,$AF4,Classification!$P4:$P249,$AN4)</f>
        <v>0</v>
      </c>
      <c r="AG35" s="138">
        <f>COUNTIFS(Classification!$N4:$N249,$AG4,Classification!$P4:$P249,$AN4)</f>
        <v>0</v>
      </c>
      <c r="AH35" s="136">
        <f>COUNTIFS(Classification!$O4:$O249,$AH4,Classification!$P4:$P249,$AN4)</f>
        <v>0</v>
      </c>
      <c r="AI35" s="138">
        <f>COUNTIFS(Classification!$O4:$O249,$AI4,Classification!$P4:$P249,$AN4)</f>
        <v>1</v>
      </c>
      <c r="AJ35" s="138">
        <f>COUNTIFS(Classification!$O4:$O249,$AJ4,Classification!$P4:$P249,$AN4)</f>
        <v>2</v>
      </c>
      <c r="AK35" s="139">
        <f>COUNTIFS(Classification!$O4:$O249,$AK4,Classification!$P4:$P249,$AN4)</f>
        <v>2</v>
      </c>
      <c r="AL35" s="138">
        <f>COUNTIFS(Classification!$P4:$P249,$AL4,Classification!$P4:$P249,$AN4)</f>
        <v>0</v>
      </c>
      <c r="AM35" s="138">
        <f>COUNTIFS(Classification!$P4:$P249,$AM4,Classification!$P4:$P249,$AN4)</f>
        <v>0</v>
      </c>
      <c r="AN35" s="138">
        <f>COUNTIFS(Classification!$P4:$P249,$AN4,Classification!$P4:$P249,$AN4)</f>
        <v>6</v>
      </c>
      <c r="AO35" s="138"/>
      <c r="AP35" s="138"/>
      <c r="AQ35" s="136"/>
      <c r="AR35" s="138"/>
      <c r="AS35" s="139"/>
      <c r="AT35" s="138"/>
      <c r="AU35" s="138"/>
      <c r="AV35" s="138"/>
      <c r="AW35" s="138"/>
      <c r="AX35" s="136"/>
      <c r="AY35" s="138"/>
      <c r="AZ35" s="139"/>
      <c r="BA35" s="138"/>
      <c r="BB35" s="138"/>
      <c r="BC35" s="138"/>
      <c r="BD35" s="136"/>
      <c r="BE35" s="138"/>
      <c r="BF35" s="138"/>
      <c r="BG35" s="139"/>
      <c r="BH35" s="138"/>
      <c r="BI35" s="138"/>
      <c r="BJ35" s="136"/>
      <c r="BK35" s="138"/>
      <c r="BL35" s="138"/>
      <c r="BM35" s="139"/>
      <c r="BN35" s="136"/>
      <c r="BO35" s="138"/>
      <c r="BP35" s="138"/>
      <c r="BQ35" s="138"/>
      <c r="BR35" s="139"/>
    </row>
    <row r="36">
      <c r="A36" s="128"/>
      <c r="B36" s="128"/>
      <c r="C36" s="128"/>
      <c r="D36" s="236" t="s">
        <v>23</v>
      </c>
      <c r="E36" s="136">
        <f>COUNTIFS(Classification!$E4:$E249,$E4,Classification!$P4:$P249,$AM4)</f>
        <v>3</v>
      </c>
      <c r="F36" s="138">
        <f>COUNTIFS(Classification!$E4:$E249,$F4,Classification!$P4:$P249,$AM4)</f>
        <v>28</v>
      </c>
      <c r="G36" s="139">
        <f>COUNTIFS(Classification!$E4:$E249,$G4,Classification!$P4:$P249,$AM4)</f>
        <v>15</v>
      </c>
      <c r="H36" s="138">
        <f>COUNTIFS(Classification!$F4:$F249,$H4,Classification!$P4:$P249,$AM4)</f>
        <v>24</v>
      </c>
      <c r="I36" s="138">
        <f>COUNTIFS(Classification!$F4:$F249,$I4,Classification!$P4:$P249,$AM4)</f>
        <v>7</v>
      </c>
      <c r="J36" s="138">
        <f>COUNTIFS(Classification!$F4:$F249,$J4,Classification!$P4:$P249,$AM4)</f>
        <v>15</v>
      </c>
      <c r="K36" s="136">
        <f>COUNTIFS(Classification!$G4:$G249,$K4,Classification!$P4:$P249,$AM4)</f>
        <v>10</v>
      </c>
      <c r="L36" s="139">
        <f>COUNTIFS(Classification!$G4:$G249,$L4,Classification!$P4:$P249,$AM4)</f>
        <v>36</v>
      </c>
      <c r="M36" s="138">
        <f>COUNTIFS(Classification!$H4:$H249,$M4,Classification!$P4:$P249,$AM4)</f>
        <v>20</v>
      </c>
      <c r="N36" s="138">
        <f>COUNTIFS(Classification!$H4:$H249,$N4,Classification!$P4:$P249,$AM4)</f>
        <v>25</v>
      </c>
      <c r="O36" s="138">
        <f>COUNTIFS(Classification!$H4:$H249,$O4,Classification!$P4:$P249,$AM4)</f>
        <v>1</v>
      </c>
      <c r="P36" s="136">
        <f>COUNTIFS(Classification!$I4:$I249,$P4,Classification!$P4:$P249,$AM4)</f>
        <v>40</v>
      </c>
      <c r="Q36" s="138">
        <f>COUNTIFS(Classification!$I4:$I249,$Q4,Classification!$P4:$P249,$AM4)</f>
        <v>6</v>
      </c>
      <c r="R36" s="139">
        <f>COUNTIFS(Classification!$I4:$I249,$R4,Classification!$P4:$P249,$AM4)</f>
        <v>0</v>
      </c>
      <c r="S36" s="138">
        <f>COUNTIFS(Classification!$J4:$J249,$S4,Classification!$P4:$P249,$AM4)</f>
        <v>22</v>
      </c>
      <c r="T36" s="138">
        <f>COUNTIFS(Classification!$J4:$J249,$T4,Classification!$P4:$P249,$AM4)</f>
        <v>24</v>
      </c>
      <c r="U36" s="136">
        <f>COUNTIFS(Classification!$K4:$K249,$U4,Classification!$P4:$P249,$AM4)</f>
        <v>27</v>
      </c>
      <c r="V36" s="139">
        <f>COUNTIFS(Classification!$J4:$J249,$V4,Classification!$P4:$P249,$AM4)</f>
        <v>24</v>
      </c>
      <c r="W36" s="138">
        <f>COUNTIFS(Classification!$L4:$L249,$W4,Classification!$P4:$P249,$AM4)</f>
        <v>46</v>
      </c>
      <c r="X36" s="138">
        <f>COUNTIFS(Classification!$L4:$L249,$X4,Classification!$P4:$P249,$AM4)</f>
        <v>0</v>
      </c>
      <c r="Y36" s="136">
        <f>COUNTIFS(Classification!$M4:$M249,$Y4,Classification!$P4:$P249,$AM4)</f>
        <v>16</v>
      </c>
      <c r="Z36" s="138">
        <f>COUNTIFS(Classification!$M4:$M249,$Z4,Classification!$P4:$P249,$AM4)</f>
        <v>2</v>
      </c>
      <c r="AA36" s="139">
        <f>COUNTIFS(Classification!$M4:$M249,$AA4,Classification!$P4:$P249,$AM4)</f>
        <v>28</v>
      </c>
      <c r="AB36" s="138">
        <f>COUNTIFS(Classification!$N4:$N249,$AB4,Classification!$P4:$P249,$AM4)</f>
        <v>21</v>
      </c>
      <c r="AC36" s="138">
        <f>COUNTIFS(Classification!$N4:$N249,$AC4,Classification!$P4:$P249,$AM4)</f>
        <v>7</v>
      </c>
      <c r="AD36" s="138">
        <f>COUNTIFS(Classification!$N4:$N249,$AD4,Classification!$P4:$P249,$AM4)</f>
        <v>1</v>
      </c>
      <c r="AE36" s="138">
        <f>COUNTIFS(Classification!$N4:$N249,$AE4,Classification!$P4:$P249,$AM4)</f>
        <v>11</v>
      </c>
      <c r="AF36" s="138">
        <f>COUNTIFS(Classification!$N4:$N249,$AF4,Classification!$P4:$P249,$AM4)</f>
        <v>2</v>
      </c>
      <c r="AG36" s="138">
        <f>COUNTIFS(Classification!$N4:$N249,$AG4,Classification!$P4:$P249,$AM4)</f>
        <v>4</v>
      </c>
      <c r="AH36" s="136">
        <f>COUNTIFS(Classification!$O4:$O249,$AH4,Classification!$P4:$P249,$AM4)</f>
        <v>8</v>
      </c>
      <c r="AI36" s="138">
        <f>COUNTIFS(Classification!$O4:$O249,$AI4,Classification!$P4:$P249,$AM4)</f>
        <v>5</v>
      </c>
      <c r="AJ36" s="138">
        <f>COUNTIFS(Classification!$O4:$O249,$AJ4,Classification!$P4:$P249,$AM4)</f>
        <v>11</v>
      </c>
      <c r="AK36" s="139">
        <f>COUNTIFS(Classification!$O4:$O249,$AK4,Classification!$P4:$P249,$AM4)</f>
        <v>22</v>
      </c>
      <c r="AL36" s="138">
        <f>COUNTIFS(Classification!$P4:$P249,$AL4,Classification!$P4:$P249,$AM4)</f>
        <v>0</v>
      </c>
      <c r="AM36" s="138">
        <f>COUNTIFS(Classification!$P4:$P249,$AM4,Classification!$P4:$P249,$AM4)</f>
        <v>46</v>
      </c>
      <c r="AN36" s="138"/>
      <c r="AO36" s="138"/>
      <c r="AP36" s="138"/>
      <c r="AQ36" s="136"/>
      <c r="AR36" s="138"/>
      <c r="AS36" s="139"/>
      <c r="AT36" s="138"/>
      <c r="AU36" s="138"/>
      <c r="AV36" s="138"/>
      <c r="AW36" s="138"/>
      <c r="AX36" s="136"/>
      <c r="AY36" s="138"/>
      <c r="AZ36" s="139"/>
      <c r="BA36" s="138"/>
      <c r="BB36" s="138"/>
      <c r="BC36" s="138"/>
      <c r="BD36" s="136"/>
      <c r="BE36" s="138"/>
      <c r="BF36" s="138"/>
      <c r="BG36" s="139"/>
      <c r="BH36" s="138"/>
      <c r="BI36" s="138"/>
      <c r="BJ36" s="136"/>
      <c r="BK36" s="138"/>
      <c r="BL36" s="138"/>
      <c r="BM36" s="139"/>
      <c r="BN36" s="136"/>
      <c r="BO36" s="138"/>
      <c r="BP36" s="138"/>
      <c r="BQ36" s="138"/>
      <c r="BR36" s="139"/>
    </row>
    <row r="37">
      <c r="A37" s="128"/>
      <c r="B37" s="128"/>
      <c r="C37" s="237"/>
      <c r="D37" s="236" t="s">
        <v>22</v>
      </c>
      <c r="E37" s="136">
        <f>COUNTIFS(Classification!$E4:$E249,$E4,Classification!$P4:$P249,$AL4)</f>
        <v>1</v>
      </c>
      <c r="F37" s="138">
        <f>COUNTIFS(Classification!$E4:$E249,$F4,Classification!$P4:$P249,$AL4)</f>
        <v>17</v>
      </c>
      <c r="G37" s="139">
        <f>COUNTIFS(Classification!$E4:$E249,$G4,Classification!$P4:$P249,$AL4)</f>
        <v>1</v>
      </c>
      <c r="H37" s="138">
        <f>COUNTIFS(Classification!$F4:$F249,$H4,Classification!$P4:$P249,$AL4)</f>
        <v>9</v>
      </c>
      <c r="I37" s="138">
        <f>COUNTIFS(Classification!$F4:$F249,$I4,Classification!$P4:$P249,$AL4)</f>
        <v>3</v>
      </c>
      <c r="J37" s="138">
        <f>COUNTIFS(Classification!$F4:$F249,$J4,Classification!$P4:$P249,$AL4)</f>
        <v>7</v>
      </c>
      <c r="K37" s="136">
        <f>COUNTIFS(Classification!$G4:$G249,$K4,Classification!$P4:$P249,$AL4)</f>
        <v>2</v>
      </c>
      <c r="L37" s="139">
        <f>COUNTIFS(Classification!$G4:$G249,$L4,Classification!$P4:$P249,$AL4)</f>
        <v>18</v>
      </c>
      <c r="M37" s="138">
        <f>COUNTIFS(Classification!$H4:$H249,$M4,Classification!$P4:$P249,$AL4)</f>
        <v>9</v>
      </c>
      <c r="N37" s="138">
        <f>COUNTIFS(Classification!$H4:$H249,$N4,Classification!$P4:$P249,$AL4)</f>
        <v>9</v>
      </c>
      <c r="O37" s="138">
        <f>COUNTIFS(Classification!$H4:$H249,$O4,Classification!$P4:$P249,$AL4)</f>
        <v>1</v>
      </c>
      <c r="P37" s="136">
        <f>COUNTIFS(Classification!$I4:$I249,$P4,Classification!$P4:$P249,$AL4)</f>
        <v>17</v>
      </c>
      <c r="Q37" s="138">
        <f>COUNTIFS(Classification!$I4:$I249,$Q4,Classification!$P4:$P249,$AL4)</f>
        <v>1</v>
      </c>
      <c r="R37" s="139">
        <f>COUNTIFS(Classification!$I4:$I249,$R4,Classification!$P4:$P249,$AL4)</f>
        <v>2</v>
      </c>
      <c r="S37" s="138">
        <f>COUNTIFS(Classification!$J4:$J249,$S4,Classification!$P4:$P249,$AL4)</f>
        <v>11</v>
      </c>
      <c r="T37" s="138">
        <f>COUNTIFS(Classification!$J4:$J249,$T4,Classification!$P4:$P249,$AL4)</f>
        <v>9</v>
      </c>
      <c r="U37" s="136">
        <f>COUNTIFS(Classification!$K4:$K249,$U4,Classification!$P4:$P249,$AL4)</f>
        <v>16</v>
      </c>
      <c r="V37" s="139">
        <f>COUNTIFS(Classification!$J4:$J249,$V4,Classification!$P4:$P249,$AL4)</f>
        <v>9</v>
      </c>
      <c r="W37" s="138">
        <f>COUNTIFS(Classification!$L4:$L249,$W4,Classification!$P4:$P249,$AL4)</f>
        <v>18</v>
      </c>
      <c r="X37" s="138">
        <f>COUNTIFS(Classification!$L4:$L249,$X4,Classification!$P4:$P249,$AL4)</f>
        <v>1</v>
      </c>
      <c r="Y37" s="136">
        <f>COUNTIFS(Classification!$M4:$M249,$Y4,Classification!$P4:$P249,$AL4)</f>
        <v>7</v>
      </c>
      <c r="Z37" s="138">
        <f>COUNTIFS(Classification!$M4:$M249,$Z4,Classification!$P4:$P249,$AL4)</f>
        <v>1</v>
      </c>
      <c r="AA37" s="139">
        <f>COUNTIFS(Classification!$M4:$M249,$AA4,Classification!$P4:$P249,$AL4)</f>
        <v>12</v>
      </c>
      <c r="AB37" s="138">
        <f>COUNTIFS(Classification!$N4:$N249,$AB4,Classification!$P4:$P249,$AL4)</f>
        <v>5</v>
      </c>
      <c r="AC37" s="138">
        <f>COUNTIFS(Classification!$N4:$N249,$AC4,Classification!$P4:$P249,$AL4)</f>
        <v>6</v>
      </c>
      <c r="AD37" s="138">
        <f>COUNTIFS(Classification!$N4:$N249,$AD4,Classification!$P4:$P249,$AL4)</f>
        <v>1</v>
      </c>
      <c r="AE37" s="138">
        <f>COUNTIFS(Classification!$N4:$N249,$AE4,Classification!$P4:$P249,$AL4)</f>
        <v>4</v>
      </c>
      <c r="AF37" s="138">
        <f>COUNTIFS(Classification!$N4:$N249,$AF4,Classification!$P4:$P249,$AL4)</f>
        <v>3</v>
      </c>
      <c r="AG37" s="138">
        <f>COUNTIFS(Classification!$N4:$N249,$AG4,Classification!$P4:$P249,$AL4)</f>
        <v>1</v>
      </c>
      <c r="AH37" s="136">
        <f>COUNTIFS(Classification!$O4:$O249,$AH4,Classification!$P4:$P249,$AL4)</f>
        <v>9</v>
      </c>
      <c r="AI37" s="138">
        <f>COUNTIFS(Classification!$O4:$O249,$AI4,Classification!$P4:$P249,$AL4)</f>
        <v>7</v>
      </c>
      <c r="AJ37" s="138">
        <f>COUNTIFS(Classification!$O4:$O249,$AJ4,Classification!$P4:$P249,$AL4)</f>
        <v>1</v>
      </c>
      <c r="AK37" s="139">
        <f>COUNTIFS(Classification!$O4:$O249,$AK4,Classification!$P4:$P249,$AL4)</f>
        <v>3</v>
      </c>
      <c r="AL37" s="138">
        <f>COUNTIFS(Classification!$P4:$P249,$AL4,Classification!$P4:$P249,$AL4)</f>
        <v>20</v>
      </c>
      <c r="AM37" s="138"/>
      <c r="AN37" s="138"/>
      <c r="AO37" s="138"/>
      <c r="AP37" s="138"/>
      <c r="AQ37" s="136"/>
      <c r="AR37" s="138"/>
      <c r="AS37" s="139"/>
      <c r="AT37" s="138"/>
      <c r="AU37" s="138"/>
      <c r="AV37" s="138"/>
      <c r="AW37" s="138"/>
      <c r="AX37" s="136"/>
      <c r="AY37" s="138"/>
      <c r="AZ37" s="139"/>
      <c r="BA37" s="138"/>
      <c r="BB37" s="138"/>
      <c r="BC37" s="138"/>
      <c r="BD37" s="136"/>
      <c r="BE37" s="138"/>
      <c r="BF37" s="138"/>
      <c r="BG37" s="139"/>
      <c r="BH37" s="138"/>
      <c r="BI37" s="138"/>
      <c r="BJ37" s="136"/>
      <c r="BK37" s="138"/>
      <c r="BL37" s="138"/>
      <c r="BM37" s="139"/>
      <c r="BN37" s="136"/>
      <c r="BO37" s="138"/>
      <c r="BP37" s="138"/>
      <c r="BQ37" s="138"/>
      <c r="BR37" s="139"/>
    </row>
    <row r="38">
      <c r="A38" s="128"/>
      <c r="B38" s="128"/>
      <c r="C38" s="235" t="s">
        <v>6</v>
      </c>
      <c r="D38" s="238" t="s">
        <v>21</v>
      </c>
      <c r="E38" s="214">
        <f>COUNTIFS(Classification!$E4:$E249,$E4,Classification!$O4:$O249,$AK4)</f>
        <v>4</v>
      </c>
      <c r="F38" s="215">
        <f>COUNTIFS(Classification!$E4:$E249,$F4,Classification!$O4:$O249,$AK4)</f>
        <v>19</v>
      </c>
      <c r="G38" s="216">
        <f>COUNTIFS(Classification!$E4:$E249,$G4,Classification!$O4:$O249,$AK4)</f>
        <v>10</v>
      </c>
      <c r="H38" s="215">
        <f>COUNTIFS(Classification!$F4:$F249,$H4,Classification!$O4:$O249,$AK4)</f>
        <v>21</v>
      </c>
      <c r="I38" s="215">
        <f>COUNTIFS(Classification!$F4:$F249,$I4,Classification!$O4:$O249,$AK4)</f>
        <v>4</v>
      </c>
      <c r="J38" s="215">
        <f>COUNTIFS(Classification!$F4:$F249,$J4,Classification!$O4:$O249,$AK4)</f>
        <v>8</v>
      </c>
      <c r="K38" s="214">
        <f>COUNTIFS(Classification!$G4:$G249,$K4,Classification!$O4:$O249,$AK4)</f>
        <v>8</v>
      </c>
      <c r="L38" s="216">
        <f>COUNTIFS(Classification!$G4:$G249,$L4,Classification!$O4:$O249,$AK4)</f>
        <v>25</v>
      </c>
      <c r="M38" s="215">
        <f>COUNTIFS(Classification!$H4:$H249,$M4,Classification!$O4:$O249,$AK4)</f>
        <v>17</v>
      </c>
      <c r="N38" s="215">
        <f>COUNTIFS(Classification!$H4:$H249,$N4,Classification!$O4:$O249,$AK4)</f>
        <v>12</v>
      </c>
      <c r="O38" s="215">
        <f>COUNTIFS(Classification!$H4:$H249,$O4,Classification!$O4:$O249,$AK4)</f>
        <v>3</v>
      </c>
      <c r="P38" s="214">
        <f>COUNTIFS(Classification!$I4:$I249,$P4,Classification!$O4:$O249,$AK4)</f>
        <v>29</v>
      </c>
      <c r="Q38" s="215">
        <f>COUNTIFS(Classification!$I4:$I249,$Q4,Classification!$O4:$O249,$AK4)</f>
        <v>2</v>
      </c>
      <c r="R38" s="216">
        <f>COUNTIFS(Classification!$I4:$I249,$R4,Classification!$O4:$O249,$AK4)</f>
        <v>2</v>
      </c>
      <c r="S38" s="215">
        <f>COUNTIFS(Classification!$J4:$J249,$S4,Classification!$O4:$O249,$AK4)</f>
        <v>18</v>
      </c>
      <c r="T38" s="215">
        <f>COUNTIFS(Classification!$J4:$J249,$T4,Classification!$O4:$O249,$AK4)</f>
        <v>15</v>
      </c>
      <c r="U38" s="214">
        <f>COUNTIFS(Classification!$K4:$K249,$U4,Classification!$O4:$O249,$AK4)</f>
        <v>21</v>
      </c>
      <c r="V38" s="216">
        <f>COUNTIFS(Classification!$J4:$J249,$V4,Classification!$O4:$O249,$AK4)</f>
        <v>15</v>
      </c>
      <c r="W38" s="215">
        <f>COUNTIFS(Classification!$L4:$L249,$W4,Classification!$O4:$O249,$AK4)</f>
        <v>32</v>
      </c>
      <c r="X38" s="215">
        <f>COUNTIFS(Classification!$L4:$L249,$X4,Classification!$O4:$O249,$AK4)</f>
        <v>1</v>
      </c>
      <c r="Y38" s="214">
        <f>COUNTIFS(Classification!$M4:$M249,$Y4,Classification!$O4:$O249,$AK4)</f>
        <v>12</v>
      </c>
      <c r="Z38" s="215">
        <f>COUNTIFS(Classification!$M4:$M249,$Z4,Classification!$O4:$O249,$AK4)</f>
        <v>1</v>
      </c>
      <c r="AA38" s="216">
        <f>COUNTIFS(Classification!$M4:$M249,$AA4,Classification!$O4:$O249,$AK4)</f>
        <v>20</v>
      </c>
      <c r="AB38" s="215">
        <f>COUNTIFS(Classification!$N4:$N249,$AB4,Classification!$O4:$O249,$AK4)</f>
        <v>15</v>
      </c>
      <c r="AC38" s="215">
        <f>COUNTIFS(Classification!$N4:$N249,$AC4,Classification!$O4:$O249,$AK4)</f>
        <v>6</v>
      </c>
      <c r="AD38" s="215">
        <f>COUNTIFS(Classification!$N4:$N249,$AD4,Classification!$O4:$O249,$AK4)</f>
        <v>1</v>
      </c>
      <c r="AE38" s="215">
        <f>COUNTIFS(Classification!$N4:$N249,$AE4,Classification!$O4:$O249,$AK4)</f>
        <v>7</v>
      </c>
      <c r="AF38" s="215">
        <f>COUNTIFS(Classification!$N4:$N249,$AF4,Classification!$O4:$O249,$AK4)</f>
        <v>0</v>
      </c>
      <c r="AG38" s="215">
        <f>COUNTIFS(Classification!$N4:$N249,$AG4,Classification!$O4:$O249,$AK4)</f>
        <v>4</v>
      </c>
      <c r="AH38" s="214">
        <f>COUNTIFS(Classification!$O4:$O249,$AH4,Classification!$O4:$O249,$AK4)</f>
        <v>0</v>
      </c>
      <c r="AI38" s="215">
        <f>COUNTIFS(Classification!$O4:$O249,$AI4,Classification!$O4:$O249,$AK4)</f>
        <v>0</v>
      </c>
      <c r="AJ38" s="215">
        <f>COUNTIFS(Classification!$O4:$O249,$AJ4,Classification!$O4:$O249,$AK4)</f>
        <v>0</v>
      </c>
      <c r="AK38" s="216">
        <f>COUNTIFS(Classification!$O4:$O249,$AK4,Classification!$O4:$O249,$AK4)</f>
        <v>33</v>
      </c>
      <c r="AL38" s="215"/>
      <c r="AM38" s="215"/>
      <c r="AN38" s="215"/>
      <c r="AO38" s="215"/>
      <c r="AP38" s="215"/>
      <c r="AQ38" s="214"/>
      <c r="AR38" s="215"/>
      <c r="AS38" s="216"/>
      <c r="AT38" s="215"/>
      <c r="AU38" s="215"/>
      <c r="AV38" s="215"/>
      <c r="AW38" s="215"/>
      <c r="AX38" s="214"/>
      <c r="AY38" s="215"/>
      <c r="AZ38" s="216"/>
      <c r="BA38" s="215"/>
      <c r="BB38" s="215"/>
      <c r="BC38" s="215"/>
      <c r="BD38" s="214"/>
      <c r="BE38" s="215"/>
      <c r="BF38" s="215"/>
      <c r="BG38" s="216"/>
      <c r="BH38" s="215"/>
      <c r="BI38" s="215"/>
      <c r="BJ38" s="214"/>
      <c r="BK38" s="215"/>
      <c r="BL38" s="215"/>
      <c r="BM38" s="216"/>
      <c r="BN38" s="214"/>
      <c r="BO38" s="215"/>
      <c r="BP38" s="215"/>
      <c r="BQ38" s="215"/>
      <c r="BR38" s="216"/>
    </row>
    <row r="39">
      <c r="A39" s="128"/>
      <c r="B39" s="128"/>
      <c r="C39" s="128"/>
      <c r="D39" s="239" t="s">
        <v>20</v>
      </c>
      <c r="E39" s="136">
        <f>COUNTIFS(Classification!$E4:$E249,$E4,Classification!$O4:$O249,$AJ4)</f>
        <v>3</v>
      </c>
      <c r="F39" s="138">
        <f>COUNTIFS(Classification!$E4:$E249,$F4,Classification!$O4:$O249,$AJ4)</f>
        <v>10</v>
      </c>
      <c r="G39" s="139">
        <f>COUNTIFS(Classification!$E4:$E249,$G4,Classification!$O4:$O249,$AJ4)</f>
        <v>64</v>
      </c>
      <c r="H39" s="138">
        <f>COUNTIFS(Classification!$F4:$F249,$H4,Classification!$O4:$O249,$AJ4)</f>
        <v>66</v>
      </c>
      <c r="I39" s="138">
        <f>COUNTIFS(Classification!$F4:$F249,$I4,Classification!$O4:$O249,$AJ4)</f>
        <v>2</v>
      </c>
      <c r="J39" s="138">
        <f>COUNTIFS(Classification!$F4:$F249,$J4,Classification!$O4:$O249,$AJ4)</f>
        <v>9</v>
      </c>
      <c r="K39" s="136">
        <f>COUNTIFS(Classification!$G4:$G249,$K4,Classification!$O4:$O249,$AJ4)</f>
        <v>11</v>
      </c>
      <c r="L39" s="139">
        <f>COUNTIFS(Classification!$G4:$G249,$L4,Classification!$O4:$O249,$AJ4)</f>
        <v>67</v>
      </c>
      <c r="M39" s="138">
        <f>COUNTIFS(Classification!$H4:$H249,$M4,Classification!$O4:$O249,$AJ4)</f>
        <v>51</v>
      </c>
      <c r="N39" s="138">
        <f>COUNTIFS(Classification!$H4:$H249,$N4,Classification!$O4:$O249,$AJ4)</f>
        <v>24</v>
      </c>
      <c r="O39" s="138">
        <f>COUNTIFS(Classification!$H4:$H249,$O4,Classification!$O4:$O249,$AJ4)</f>
        <v>2</v>
      </c>
      <c r="P39" s="136">
        <f>COUNTIFS(Classification!$I4:$I249,$P4,Classification!$O4:$O249,$AJ4)</f>
        <v>69</v>
      </c>
      <c r="Q39" s="138">
        <f>COUNTIFS(Classification!$I4:$I249,$Q4,Classification!$O4:$O249,$AJ4)</f>
        <v>7</v>
      </c>
      <c r="R39" s="139">
        <f>COUNTIFS(Classification!$I4:$I249,$R4,Classification!$O4:$O249,$AJ4)</f>
        <v>2</v>
      </c>
      <c r="S39" s="138">
        <f>COUNTIFS(Classification!$J4:$J249,$S4,Classification!$O4:$O249,$AJ4)</f>
        <v>25</v>
      </c>
      <c r="T39" s="138">
        <f>COUNTIFS(Classification!$J4:$J249,$T4,Classification!$O4:$O249,$AJ4)</f>
        <v>53</v>
      </c>
      <c r="U39" s="136">
        <f>COUNTIFS(Classification!$K4:$K249,$U4,Classification!$O4:$O249,$AJ4)</f>
        <v>16</v>
      </c>
      <c r="V39" s="139">
        <f>COUNTIFS(Classification!$J4:$J249,$V4,Classification!$O4:$O249,$AJ4)</f>
        <v>53</v>
      </c>
      <c r="W39" s="138">
        <f>COUNTIFS(Classification!$L4:$L249,$W4,Classification!$O4:$O249,$AJ4)</f>
        <v>75</v>
      </c>
      <c r="X39" s="138">
        <f>COUNTIFS(Classification!$L4:$L249,$X4,Classification!$O4:$O249,$AJ4)</f>
        <v>3</v>
      </c>
      <c r="Y39" s="136">
        <f>COUNTIFS(Classification!$M4:$M249,$Y4,Classification!$O4:$O249,$AJ4)</f>
        <v>3</v>
      </c>
      <c r="Z39" s="138">
        <f>COUNTIFS(Classification!$M4:$M249,$Z4,Classification!$O4:$O249,$AJ4)</f>
        <v>1</v>
      </c>
      <c r="AA39" s="139">
        <f>COUNTIFS(Classification!$M4:$M249,$AA4,Classification!$O4:$O249,$AJ4)</f>
        <v>74</v>
      </c>
      <c r="AB39" s="138">
        <f>COUNTIFS(Classification!$N4:$N249,$AB4,Classification!$O4:$O249,$AJ4)</f>
        <v>21</v>
      </c>
      <c r="AC39" s="138">
        <f>COUNTIFS(Classification!$N4:$N249,$AC4,Classification!$O4:$O249,$AJ4)</f>
        <v>2</v>
      </c>
      <c r="AD39" s="138">
        <f>COUNTIFS(Classification!$N4:$N249,$AD4,Classification!$O4:$O249,$AJ4)</f>
        <v>1</v>
      </c>
      <c r="AE39" s="138">
        <f>COUNTIFS(Classification!$N4:$N249,$AE4,Classification!$O4:$O249,$AJ4)</f>
        <v>50</v>
      </c>
      <c r="AF39" s="138">
        <f>COUNTIFS(Classification!$N4:$N249,$AF4,Classification!$O4:$O249,$AJ4)</f>
        <v>4</v>
      </c>
      <c r="AG39" s="138">
        <f>COUNTIFS(Classification!$N4:$N249,$AG4,Classification!$O4:$O249,$AJ4)</f>
        <v>0</v>
      </c>
      <c r="AH39" s="136">
        <f>COUNTIFS(Classification!$O4:$O249,$AH4,Classification!$O4:$O249,$AJ4)</f>
        <v>0</v>
      </c>
      <c r="AI39" s="138">
        <f>COUNTIFS(Classification!$O4:$O249,$AI4,Classification!$O4:$O249,$AJ4)</f>
        <v>0</v>
      </c>
      <c r="AJ39" s="138">
        <f>COUNTIFS(Classification!$O4:$O249,$AJ4,Classification!$O4:$O249,$AJ4)</f>
        <v>78</v>
      </c>
      <c r="AK39" s="139"/>
      <c r="AL39" s="138"/>
      <c r="AM39" s="138"/>
      <c r="AN39" s="138"/>
      <c r="AO39" s="138"/>
      <c r="AP39" s="138"/>
      <c r="AQ39" s="136"/>
      <c r="AR39" s="138"/>
      <c r="AS39" s="139"/>
      <c r="AT39" s="138"/>
      <c r="AU39" s="138"/>
      <c r="AV39" s="138"/>
      <c r="AW39" s="138"/>
      <c r="AX39" s="136"/>
      <c r="AY39" s="138"/>
      <c r="AZ39" s="139"/>
      <c r="BA39" s="138"/>
      <c r="BB39" s="138"/>
      <c r="BC39" s="138"/>
      <c r="BD39" s="136"/>
      <c r="BE39" s="138"/>
      <c r="BF39" s="138"/>
      <c r="BG39" s="139"/>
      <c r="BH39" s="138"/>
      <c r="BI39" s="138"/>
      <c r="BJ39" s="136"/>
      <c r="BK39" s="138"/>
      <c r="BL39" s="138"/>
      <c r="BM39" s="139"/>
      <c r="BN39" s="136"/>
      <c r="BO39" s="138"/>
      <c r="BP39" s="138"/>
      <c r="BQ39" s="138"/>
      <c r="BR39" s="139"/>
    </row>
    <row r="40">
      <c r="A40" s="128"/>
      <c r="B40" s="128"/>
      <c r="C40" s="128"/>
      <c r="D40" s="239" t="s">
        <v>19</v>
      </c>
      <c r="E40" s="136">
        <f>COUNTIFS(Classification!$E4:$E249,$E4,Classification!$O4:$O249,$AI4)</f>
        <v>2</v>
      </c>
      <c r="F40" s="138">
        <f>COUNTIFS(Classification!$E4:$E249,$F4,Classification!$O4:$O249,$AI4)</f>
        <v>9</v>
      </c>
      <c r="G40" s="139">
        <f>COUNTIFS(Classification!$E4:$E249,$G4,Classification!$O4:$O249,$AI4)</f>
        <v>7</v>
      </c>
      <c r="H40" s="138">
        <f>COUNTIFS(Classification!$F4:$F249,$H4,Classification!$O4:$O249,$AI4)</f>
        <v>11</v>
      </c>
      <c r="I40" s="138">
        <f>COUNTIFS(Classification!$F4:$F249,$I4,Classification!$O4:$O249,$AI4)</f>
        <v>1</v>
      </c>
      <c r="J40" s="138">
        <f>COUNTIFS(Classification!$F4:$F249,$J4,Classification!$O4:$O249,$AI4)</f>
        <v>6</v>
      </c>
      <c r="K40" s="136">
        <f>COUNTIFS(Classification!$G4:$G249,$K4,Classification!$O4:$O249,$AI4)</f>
        <v>3</v>
      </c>
      <c r="L40" s="139">
        <f>COUNTIFS(Classification!$G4:$G249,$L4,Classification!$O4:$O249,$AI4)</f>
        <v>15</v>
      </c>
      <c r="M40" s="138">
        <f>COUNTIFS(Classification!$H4:$H249,$M4,Classification!$O4:$O249,$AI4)</f>
        <v>10</v>
      </c>
      <c r="N40" s="138">
        <f>COUNTIFS(Classification!$H4:$H249,$N4,Classification!$O4:$O249,$AI4)</f>
        <v>8</v>
      </c>
      <c r="O40" s="138">
        <f>COUNTIFS(Classification!$H4:$H249,$O4,Classification!$O4:$O249,$AI4)</f>
        <v>0</v>
      </c>
      <c r="P40" s="136">
        <f>COUNTIFS(Classification!$I4:$I249,$P4,Classification!$O4:$O249,$AI4)</f>
        <v>17</v>
      </c>
      <c r="Q40" s="138">
        <f>COUNTIFS(Classification!$I4:$I249,$Q4,Classification!$O4:$O249,$AI4)</f>
        <v>0</v>
      </c>
      <c r="R40" s="139">
        <f>COUNTIFS(Classification!$I4:$I249,$R4,Classification!$O4:$O249,$AI4)</f>
        <v>1</v>
      </c>
      <c r="S40" s="138">
        <f>COUNTIFS(Classification!$J4:$J249,$S4,Classification!$O4:$O249,$AI4)</f>
        <v>10</v>
      </c>
      <c r="T40" s="138">
        <f>COUNTIFS(Classification!$J4:$J249,$T4,Classification!$O4:$O249,$AI4)</f>
        <v>8</v>
      </c>
      <c r="U40" s="136">
        <f>COUNTIFS(Classification!$K4:$K249,$U4,Classification!$O4:$O249,$AI4)</f>
        <v>11</v>
      </c>
      <c r="V40" s="139">
        <f>COUNTIFS(Classification!$J4:$J249,$V4,Classification!$O4:$O249,$AI4)</f>
        <v>8</v>
      </c>
      <c r="W40" s="138">
        <f>COUNTIFS(Classification!$L4:$L249,$W4,Classification!$O4:$O249,$AI4)</f>
        <v>17</v>
      </c>
      <c r="X40" s="138">
        <f>COUNTIFS(Classification!$L4:$L249,$X4,Classification!$O4:$O249,$AI4)</f>
        <v>1</v>
      </c>
      <c r="Y40" s="136">
        <f>COUNTIFS(Classification!$M4:$M249,$Y4,Classification!$O4:$O249,$AI4)</f>
        <v>4</v>
      </c>
      <c r="Z40" s="138">
        <f>COUNTIFS(Classification!$M4:$M249,$Z4,Classification!$O4:$O249,$AI4)</f>
        <v>0</v>
      </c>
      <c r="AA40" s="139">
        <f>COUNTIFS(Classification!$M4:$M249,$AA4,Classification!$O4:$O249,$AI4)</f>
        <v>14</v>
      </c>
      <c r="AB40" s="138">
        <f>COUNTIFS(Classification!$N4:$N249,$AB4,Classification!$O4:$O249,$AI4)</f>
        <v>7</v>
      </c>
      <c r="AC40" s="138">
        <f>COUNTIFS(Classification!$N4:$N249,$AC4,Classification!$O4:$O249,$AI4)</f>
        <v>2</v>
      </c>
      <c r="AD40" s="138">
        <f>COUNTIFS(Classification!$N4:$N249,$AD4,Classification!$O4:$O249,$AI4)</f>
        <v>0</v>
      </c>
      <c r="AE40" s="138">
        <f>COUNTIFS(Classification!$N4:$N249,$AE4,Classification!$O4:$O249,$AI4)</f>
        <v>6</v>
      </c>
      <c r="AF40" s="138">
        <f>COUNTIFS(Classification!$N4:$N249,$AF4,Classification!$O4:$O249,$AI4)</f>
        <v>2</v>
      </c>
      <c r="AG40" s="138">
        <f>COUNTIFS(Classification!$N4:$N249,$AG4,Classification!$O4:$O249,$AI4)</f>
        <v>1</v>
      </c>
      <c r="AH40" s="136">
        <f>COUNTIFS(Classification!$O4:$O249,$AH4,Classification!$O4:$O249,$AI4)</f>
        <v>0</v>
      </c>
      <c r="AI40" s="138">
        <f>COUNTIFS(Classification!$O4:$O249,$AI4,Classification!$O4:$O249,$AI4)</f>
        <v>18</v>
      </c>
      <c r="AJ40" s="138"/>
      <c r="AK40" s="139"/>
      <c r="AL40" s="138"/>
      <c r="AM40" s="138"/>
      <c r="AN40" s="138"/>
      <c r="AO40" s="138"/>
      <c r="AP40" s="138"/>
      <c r="AQ40" s="136"/>
      <c r="AR40" s="138"/>
      <c r="AS40" s="139"/>
      <c r="AT40" s="138"/>
      <c r="AU40" s="138"/>
      <c r="AV40" s="138"/>
      <c r="AW40" s="138"/>
      <c r="AX40" s="136"/>
      <c r="AY40" s="138"/>
      <c r="AZ40" s="139"/>
      <c r="BA40" s="138"/>
      <c r="BB40" s="138"/>
      <c r="BC40" s="138"/>
      <c r="BD40" s="136"/>
      <c r="BE40" s="138"/>
      <c r="BF40" s="138"/>
      <c r="BG40" s="139"/>
      <c r="BH40" s="138"/>
      <c r="BI40" s="138"/>
      <c r="BJ40" s="136"/>
      <c r="BK40" s="138"/>
      <c r="BL40" s="138"/>
      <c r="BM40" s="139"/>
      <c r="BN40" s="136"/>
      <c r="BO40" s="138"/>
      <c r="BP40" s="138"/>
      <c r="BQ40" s="138"/>
      <c r="BR40" s="139"/>
    </row>
    <row r="41">
      <c r="A41" s="128"/>
      <c r="B41" s="128"/>
      <c r="C41" s="237"/>
      <c r="D41" s="240" t="s">
        <v>18</v>
      </c>
      <c r="E41" s="193">
        <f>COUNTIFS(Classification!$E4:$E249,$E4,Classification!$O4:$O249,$AH4)</f>
        <v>0</v>
      </c>
      <c r="F41" s="194">
        <f>COUNTIFS(Classification!$E4:$E249,$F4,Classification!$O4:$O249,$AH4)</f>
        <v>16</v>
      </c>
      <c r="G41" s="195">
        <f>COUNTIFS(Classification!$E4:$E249,$G4,Classification!$O4:$O249,$AH4)</f>
        <v>5</v>
      </c>
      <c r="H41" s="194">
        <f>COUNTIFS(Classification!$F4:$F249,$H4,Classification!$O4:$O249,$AH4)</f>
        <v>13</v>
      </c>
      <c r="I41" s="194">
        <f>COUNTIFS(Classification!$F4:$F249,$I4,Classification!$O4:$O249,$AH4)</f>
        <v>4</v>
      </c>
      <c r="J41" s="194">
        <f>COUNTIFS(Classification!$F4:$F249,$J4,Classification!$O4:$O249,$AH4)</f>
        <v>4</v>
      </c>
      <c r="K41" s="193">
        <f>COUNTIFS(Classification!$G4:$G249,$K4,Classification!$O4:$O249,$AH4)</f>
        <v>4</v>
      </c>
      <c r="L41" s="195">
        <f>COUNTIFS(Classification!$G4:$G249,$L4,Classification!$O4:$O249,$AH4)</f>
        <v>17</v>
      </c>
      <c r="M41" s="194">
        <f>COUNTIFS(Classification!$H4:$H249,$M4,Classification!$O4:$O249,$AH4)</f>
        <v>10</v>
      </c>
      <c r="N41" s="194">
        <f>COUNTIFS(Classification!$H4:$H249,$N4,Classification!$O4:$O249,$AH4)</f>
        <v>10</v>
      </c>
      <c r="O41" s="194">
        <f>COUNTIFS(Classification!$H4:$H249,$O4,Classification!$O4:$O249,$AH4)</f>
        <v>1</v>
      </c>
      <c r="P41" s="193">
        <f>COUNTIFS(Classification!$I4:$I249,$P4,Classification!$O4:$O249,$AH4)</f>
        <v>20</v>
      </c>
      <c r="Q41" s="194">
        <f>COUNTIFS(Classification!$I4:$I249,$Q4,Classification!$O4:$O249,$AH4)</f>
        <v>0</v>
      </c>
      <c r="R41" s="195">
        <f>COUNTIFS(Classification!$I4:$I249,$R4,Classification!$O4:$O249,$AH4)</f>
        <v>1</v>
      </c>
      <c r="S41" s="194">
        <f>COUNTIFS(Classification!$J4:$J249,$S4,Classification!$O4:$O249,$AH4)</f>
        <v>7</v>
      </c>
      <c r="T41" s="194">
        <f>COUNTIFS(Classification!$J4:$J249,$T4,Classification!$O4:$O249,$AH4)</f>
        <v>14</v>
      </c>
      <c r="U41" s="193">
        <f>COUNTIFS(Classification!$K4:$K249,$U4,Classification!$O4:$O249,$AH4)</f>
        <v>13</v>
      </c>
      <c r="V41" s="195">
        <f>COUNTIFS(Classification!$J4:$J249,$V4,Classification!$O4:$O249,$AH4)</f>
        <v>14</v>
      </c>
      <c r="W41" s="194">
        <f>COUNTIFS(Classification!$L4:$L249,$W4,Classification!$O4:$O249,$AH4)</f>
        <v>20</v>
      </c>
      <c r="X41" s="194">
        <f>COUNTIFS(Classification!$L4:$L249,$X4,Classification!$O4:$O249,$AH4)</f>
        <v>0</v>
      </c>
      <c r="Y41" s="193">
        <f>COUNTIFS(Classification!$M4:$M249,$Y4,Classification!$O4:$O249,$AH4)</f>
        <v>6</v>
      </c>
      <c r="Z41" s="194">
        <f>COUNTIFS(Classification!$M4:$M249,$Z4,Classification!$O4:$O249,$AH4)</f>
        <v>2</v>
      </c>
      <c r="AA41" s="195">
        <f>COUNTIFS(Classification!$M4:$M249,$AA4,Classification!$O4:$O249,$AH4)</f>
        <v>13</v>
      </c>
      <c r="AB41" s="194">
        <f>COUNTIFS(Classification!$N4:$N249,$AB4,Classification!$O4:$O249,$AH4)</f>
        <v>12</v>
      </c>
      <c r="AC41" s="194">
        <f>COUNTIFS(Classification!$N4:$N249,$AC4,Classification!$O4:$O249,$AH4)</f>
        <v>5</v>
      </c>
      <c r="AD41" s="194">
        <f>COUNTIFS(Classification!$N4:$N249,$AD4,Classification!$O4:$O249,$AH4)</f>
        <v>1</v>
      </c>
      <c r="AE41" s="194">
        <f>COUNTIFS(Classification!$N4:$N249,$AE4,Classification!$O4:$O249,$AH4)</f>
        <v>1</v>
      </c>
      <c r="AF41" s="194">
        <f>COUNTIFS(Classification!$N4:$N249,$AF4,Classification!$O4:$O249,$AH4)</f>
        <v>2</v>
      </c>
      <c r="AG41" s="194">
        <f>COUNTIFS(Classification!$N4:$N249,$AG4,Classification!$O4:$O249,$AH4)</f>
        <v>0</v>
      </c>
      <c r="AH41" s="193">
        <f>COUNTIFS(Classification!$O4:$O249,$AH4,Classification!$O4:$O249,$AH4)</f>
        <v>21</v>
      </c>
      <c r="AI41" s="194"/>
      <c r="AJ41" s="194"/>
      <c r="AK41" s="195"/>
      <c r="AL41" s="194"/>
      <c r="AM41" s="194"/>
      <c r="AN41" s="194"/>
      <c r="AO41" s="194"/>
      <c r="AP41" s="194"/>
      <c r="AQ41" s="193"/>
      <c r="AR41" s="194"/>
      <c r="AS41" s="195"/>
      <c r="AT41" s="194"/>
      <c r="AU41" s="194"/>
      <c r="AV41" s="194"/>
      <c r="AW41" s="194"/>
      <c r="AX41" s="193"/>
      <c r="AY41" s="194"/>
      <c r="AZ41" s="195"/>
      <c r="BA41" s="194"/>
      <c r="BB41" s="194"/>
      <c r="BC41" s="194"/>
      <c r="BD41" s="193"/>
      <c r="BE41" s="194"/>
      <c r="BF41" s="194"/>
      <c r="BG41" s="195"/>
      <c r="BH41" s="194"/>
      <c r="BI41" s="194"/>
      <c r="BJ41" s="193"/>
      <c r="BK41" s="194"/>
      <c r="BL41" s="194"/>
      <c r="BM41" s="195"/>
      <c r="BN41" s="193"/>
      <c r="BO41" s="194"/>
      <c r="BP41" s="194"/>
      <c r="BQ41" s="194"/>
      <c r="BR41" s="195"/>
    </row>
    <row r="42">
      <c r="A42" s="128"/>
      <c r="B42" s="128"/>
      <c r="C42" s="235" t="s">
        <v>5</v>
      </c>
      <c r="D42" s="236" t="s">
        <v>17</v>
      </c>
      <c r="E42" s="136">
        <f>COUNTIFS(Classification!$E4:$E249,$E4,Classification!$N4:$N249,$AG4)</f>
        <v>0</v>
      </c>
      <c r="F42" s="138">
        <f>COUNTIFS(Classification!$E4:$E249,$F4,Classification!$N4:$N249,$AG4)</f>
        <v>2</v>
      </c>
      <c r="G42" s="139">
        <f>COUNTIFS(Classification!$E4:$E249,$G4,Classification!$N4:$N249,$AG4)</f>
        <v>3</v>
      </c>
      <c r="H42" s="138">
        <f>COUNTIFS(Classification!$F4:$F249,$H4,Classification!$N4:$N249,$AG4)</f>
        <v>4</v>
      </c>
      <c r="I42" s="138">
        <f>COUNTIFS(Classification!$F4:$F249,$I4,Classification!$N4:$N249,$AG4)</f>
        <v>0</v>
      </c>
      <c r="J42" s="138">
        <f>COUNTIFS(Classification!$F4:$F249,$J4,Classification!$N4:$N249,$AG4)</f>
        <v>1</v>
      </c>
      <c r="K42" s="136">
        <f>COUNTIFS(Classification!$G4:$G249,$K4,Classification!$N4:$N249,$AG4)</f>
        <v>2</v>
      </c>
      <c r="L42" s="139">
        <f>COUNTIFS(Classification!$G4:$G249,$L4,Classification!$N4:$N249,$AG4)</f>
        <v>3</v>
      </c>
      <c r="M42" s="138">
        <f>COUNTIFS(Classification!$H4:$H249,$M4,Classification!$N4:$N249,$AG4)</f>
        <v>3</v>
      </c>
      <c r="N42" s="138">
        <f>COUNTIFS(Classification!$H4:$H249,$N4,Classification!$N4:$N249,$AG4)</f>
        <v>2</v>
      </c>
      <c r="O42" s="138">
        <f>COUNTIFS(Classification!$H4:$H249,$O4,Classification!$N4:$N249,$AG4)</f>
        <v>0</v>
      </c>
      <c r="P42" s="136">
        <f>COUNTIFS(Classification!$I4:$I249,$P4,Classification!$N4:$N249,$AG4)</f>
        <v>4</v>
      </c>
      <c r="Q42" s="138">
        <f>COUNTIFS(Classification!$I4:$I249,$Q4,Classification!$N4:$N249,$AG4)</f>
        <v>0</v>
      </c>
      <c r="R42" s="139">
        <f>COUNTIFS(Classification!$I4:$I249,$R4,Classification!$N4:$N249,$AG4)</f>
        <v>1</v>
      </c>
      <c r="S42" s="138">
        <f>COUNTIFS(Classification!$J4:$J249,$S4,Classification!$N4:$N249,$AG4)</f>
        <v>3</v>
      </c>
      <c r="T42" s="138">
        <f>COUNTIFS(Classification!$J4:$J249,$T4,Classification!$N4:$N249,$AG4)</f>
        <v>2</v>
      </c>
      <c r="U42" s="136">
        <f>COUNTIFS(Classification!$K4:$K249,$U4,Classification!$N4:$N249,$AG4)</f>
        <v>5</v>
      </c>
      <c r="V42" s="139">
        <f>COUNTIFS(Classification!$J4:$J249,$V4,Classification!$N4:$N249,$AG4)</f>
        <v>2</v>
      </c>
      <c r="W42" s="138">
        <f>COUNTIFS(Classification!$L4:$L249,$W4,Classification!$N4:$N249,$AG4)</f>
        <v>5</v>
      </c>
      <c r="X42" s="138">
        <f>COUNTIFS(Classification!$L4:$L249,$X4,Classification!$N4:$N249,$AG4)</f>
        <v>0</v>
      </c>
      <c r="Y42" s="136">
        <f>COUNTIFS(Classification!$M4:$M249,$Y4,Classification!$N4:$N249,$AG4)</f>
        <v>3</v>
      </c>
      <c r="Z42" s="138">
        <f>COUNTIFS(Classification!$M4:$M249,$Z4,Classification!$N4:$N249,$AG4)</f>
        <v>0</v>
      </c>
      <c r="AA42" s="139">
        <f>COUNTIFS(Classification!$M4:$M249,$AA4,Classification!$N4:$N249,$AG4)</f>
        <v>2</v>
      </c>
      <c r="AB42" s="138">
        <f>COUNTIFS(Classification!$N4:$N249,$AB4,Classification!$N4:$N249,$AG4)</f>
        <v>0</v>
      </c>
      <c r="AC42" s="138">
        <f>COUNTIFS(Classification!$N4:$N249,$AC4,Classification!$N4:$N249,$AG4)</f>
        <v>0</v>
      </c>
      <c r="AD42" s="138">
        <f>COUNTIFS(Classification!$N4:$N249,$AD4,Classification!$N4:$N249,$AG4)</f>
        <v>0</v>
      </c>
      <c r="AE42" s="138">
        <f>COUNTIFS(Classification!$N4:$N249,$AE4,Classification!$N4:$N249,$AG4)</f>
        <v>0</v>
      </c>
      <c r="AF42" s="138">
        <f>COUNTIFS(Classification!$N4:$N249,$AF4,Classification!$N4:$N249,$AG4)</f>
        <v>0</v>
      </c>
      <c r="AG42" s="138">
        <f>COUNTIFS(Classification!$N4:$N249,$AG4,Classification!$N4:$N249,$AG4)</f>
        <v>5</v>
      </c>
      <c r="AH42" s="136"/>
      <c r="AI42" s="138"/>
      <c r="AJ42" s="138"/>
      <c r="AK42" s="139"/>
      <c r="AL42" s="138"/>
      <c r="AM42" s="138"/>
      <c r="AN42" s="138"/>
      <c r="AO42" s="138"/>
      <c r="AP42" s="138"/>
      <c r="AQ42" s="136"/>
      <c r="AR42" s="138"/>
      <c r="AS42" s="139"/>
      <c r="AT42" s="138"/>
      <c r="AU42" s="138"/>
      <c r="AV42" s="138"/>
      <c r="AW42" s="138"/>
      <c r="AX42" s="136"/>
      <c r="AY42" s="138"/>
      <c r="AZ42" s="139"/>
      <c r="BA42" s="138"/>
      <c r="BB42" s="138"/>
      <c r="BC42" s="138"/>
      <c r="BD42" s="136"/>
      <c r="BE42" s="138"/>
      <c r="BF42" s="138"/>
      <c r="BG42" s="139"/>
      <c r="BH42" s="138"/>
      <c r="BI42" s="138"/>
      <c r="BJ42" s="136"/>
      <c r="BK42" s="138"/>
      <c r="BL42" s="138"/>
      <c r="BM42" s="139"/>
      <c r="BN42" s="136"/>
      <c r="BO42" s="138"/>
      <c r="BP42" s="138"/>
      <c r="BQ42" s="138"/>
      <c r="BR42" s="139"/>
    </row>
    <row r="43">
      <c r="A43" s="128"/>
      <c r="B43" s="128"/>
      <c r="C43" s="128"/>
      <c r="D43" s="236" t="s">
        <v>16</v>
      </c>
      <c r="E43" s="136">
        <f>COUNTIFS(Classification!$E4:$E249,$E4,Classification!$N4:$N249,$AF4)</f>
        <v>1</v>
      </c>
      <c r="F43" s="138">
        <f>COUNTIFS(Classification!$E4:$E249,$F4,Classification!$N4:$N249,$AF4)</f>
        <v>7</v>
      </c>
      <c r="G43" s="139">
        <f>COUNTIFS(Classification!$E4:$E249,$G4,Classification!$N4:$N249,$AF4)</f>
        <v>1</v>
      </c>
      <c r="H43" s="138">
        <f>COUNTIFS(Classification!$F4:$F249,$H4,Classification!$N4:$N249,$AF4)</f>
        <v>6</v>
      </c>
      <c r="I43" s="138">
        <f>COUNTIFS(Classification!$F4:$F249,$I4,Classification!$N4:$N249,$AF4)</f>
        <v>1</v>
      </c>
      <c r="J43" s="138">
        <f>COUNTIFS(Classification!$F4:$F249,$J4,Classification!$N4:$N249,$AF4)</f>
        <v>2</v>
      </c>
      <c r="K43" s="136">
        <f>COUNTIFS(Classification!$G4:$G249,$K4,Classification!$N4:$N249,$AF4)</f>
        <v>1</v>
      </c>
      <c r="L43" s="139">
        <f>COUNTIFS(Classification!$G4:$G249,$L4,Classification!$N4:$N249,$AF4)</f>
        <v>8</v>
      </c>
      <c r="M43" s="138">
        <f>COUNTIFS(Classification!$H4:$H249,$M4,Classification!$N4:$N249,$AF4)</f>
        <v>2</v>
      </c>
      <c r="N43" s="138">
        <f>COUNTIFS(Classification!$H4:$H249,$N4,Classification!$N4:$N249,$AF4)</f>
        <v>7</v>
      </c>
      <c r="O43" s="138">
        <f>COUNTIFS(Classification!$H4:$H249,$O4,Classification!$N4:$N249,$AF4)</f>
        <v>0</v>
      </c>
      <c r="P43" s="136">
        <f>COUNTIFS(Classification!$I4:$I249,$P4,Classification!$N4:$N249,$AF4)</f>
        <v>8</v>
      </c>
      <c r="Q43" s="138">
        <f>COUNTIFS(Classification!$I4:$I249,$Q4,Classification!$N4:$N249,$AF4)</f>
        <v>1</v>
      </c>
      <c r="R43" s="139">
        <f>COUNTIFS(Classification!$I4:$I249,$R4,Classification!$N4:$N249,$AF4)</f>
        <v>0</v>
      </c>
      <c r="S43" s="138">
        <f>COUNTIFS(Classification!$J4:$J249,$S4,Classification!$N4:$N249,$AF4)</f>
        <v>3</v>
      </c>
      <c r="T43" s="138">
        <f>COUNTIFS(Classification!$J4:$J249,$T4,Classification!$N4:$N249,$AF4)</f>
        <v>6</v>
      </c>
      <c r="U43" s="136">
        <f>COUNTIFS(Classification!$K4:$K249,$U4,Classification!$N4:$N249,$AF4)</f>
        <v>7</v>
      </c>
      <c r="V43" s="139">
        <f>COUNTIFS(Classification!$J4:$J249,$V4,Classification!$N4:$N249,$AF4)</f>
        <v>6</v>
      </c>
      <c r="W43" s="138">
        <f>COUNTIFS(Classification!$L4:$L249,$W4,Classification!$N4:$N249,$AF4)</f>
        <v>8</v>
      </c>
      <c r="X43" s="138">
        <f>COUNTIFS(Classification!$L4:$L249,$X4,Classification!$N4:$N249,$AF4)</f>
        <v>1</v>
      </c>
      <c r="Y43" s="136">
        <f>COUNTIFS(Classification!$M4:$M249,$Y4,Classification!$N4:$N249,$AF4)</f>
        <v>2</v>
      </c>
      <c r="Z43" s="138">
        <f>COUNTIFS(Classification!$M4:$M249,$Z4,Classification!$N4:$N249,$AF4)</f>
        <v>0</v>
      </c>
      <c r="AA43" s="139">
        <f>COUNTIFS(Classification!$M4:$M249,$AA4,Classification!$N4:$N249,$AF4)</f>
        <v>7</v>
      </c>
      <c r="AB43" s="138">
        <f>COUNTIFS(Classification!$N4:$N249,$AB4,Classification!$N4:$N249,$AF4)</f>
        <v>0</v>
      </c>
      <c r="AC43" s="138">
        <f>COUNTIFS(Classification!$N4:$N249,$AC4,Classification!$N4:$N249,$AF4)</f>
        <v>0</v>
      </c>
      <c r="AD43" s="138">
        <f>COUNTIFS(Classification!$N4:$N249,$AD4,Classification!$N4:$N249,$AF4)</f>
        <v>0</v>
      </c>
      <c r="AE43" s="138">
        <f>COUNTIFS(Classification!$N4:$N249,$AE4,Classification!$N4:$N249,$AF4)</f>
        <v>0</v>
      </c>
      <c r="AF43" s="138">
        <f>COUNTIFS(Classification!$N4:$N249,$AF4,Classification!$N4:$N249,$AF4)</f>
        <v>9</v>
      </c>
      <c r="AG43" s="138"/>
      <c r="AH43" s="136"/>
      <c r="AI43" s="138"/>
      <c r="AJ43" s="138"/>
      <c r="AK43" s="139"/>
      <c r="AL43" s="138"/>
      <c r="AM43" s="138"/>
      <c r="AN43" s="138"/>
      <c r="AO43" s="138"/>
      <c r="AP43" s="138"/>
      <c r="AQ43" s="136"/>
      <c r="AR43" s="138"/>
      <c r="AS43" s="139"/>
      <c r="AT43" s="138"/>
      <c r="AU43" s="138"/>
      <c r="AV43" s="138"/>
      <c r="AW43" s="138"/>
      <c r="AX43" s="136"/>
      <c r="AY43" s="138"/>
      <c r="AZ43" s="139"/>
      <c r="BA43" s="138"/>
      <c r="BB43" s="138"/>
      <c r="BC43" s="138"/>
      <c r="BD43" s="136"/>
      <c r="BE43" s="138"/>
      <c r="BF43" s="138"/>
      <c r="BG43" s="139"/>
      <c r="BH43" s="138"/>
      <c r="BI43" s="138"/>
      <c r="BJ43" s="136"/>
      <c r="BK43" s="138"/>
      <c r="BL43" s="138"/>
      <c r="BM43" s="139"/>
      <c r="BN43" s="136"/>
      <c r="BO43" s="138"/>
      <c r="BP43" s="138"/>
      <c r="BQ43" s="138"/>
      <c r="BR43" s="139"/>
    </row>
    <row r="44">
      <c r="A44" s="128"/>
      <c r="B44" s="128"/>
      <c r="C44" s="128"/>
      <c r="D44" s="236" t="s">
        <v>15</v>
      </c>
      <c r="E44" s="136">
        <f>COUNTIFS(Classification!$E4:$E249,$E4,Classification!$N4:$N249,$AE4)</f>
        <v>2</v>
      </c>
      <c r="F44" s="138">
        <f>COUNTIFS(Classification!$E4:$E249,$F4,Classification!$N4:$N249,$AE4)</f>
        <v>12</v>
      </c>
      <c r="G44" s="139">
        <f>COUNTIFS(Classification!$E4:$E249,$G4,Classification!$N4:$N249,$AE4)</f>
        <v>49</v>
      </c>
      <c r="H44" s="138">
        <f>COUNTIFS(Classification!$F4:$F249,$H4,Classification!$N4:$N249,$AE4)</f>
        <v>53</v>
      </c>
      <c r="I44" s="138">
        <f>COUNTIFS(Classification!$F4:$F249,$I4,Classification!$N4:$N249,$AE4)</f>
        <v>2</v>
      </c>
      <c r="J44" s="138">
        <f>COUNTIFS(Classification!$F4:$F249,$J4,Classification!$N4:$N249,$AE4)</f>
        <v>8</v>
      </c>
      <c r="K44" s="136">
        <f>COUNTIFS(Classification!$G4:$G249,$K4,Classification!$N4:$N249,$AE4)</f>
        <v>7</v>
      </c>
      <c r="L44" s="139">
        <f>COUNTIFS(Classification!$G4:$G249,$L4,Classification!$N4:$N249,$AE4)</f>
        <v>57</v>
      </c>
      <c r="M44" s="138">
        <f>COUNTIFS(Classification!$H4:$H249,$M4,Classification!$N4:$N249,$AE4)</f>
        <v>42</v>
      </c>
      <c r="N44" s="138">
        <f>COUNTIFS(Classification!$H4:$H249,$N4,Classification!$N4:$N249,$AE4)</f>
        <v>18</v>
      </c>
      <c r="O44" s="138">
        <f>COUNTIFS(Classification!$H4:$H249,$O4,Classification!$N4:$N249,$AE4)</f>
        <v>3</v>
      </c>
      <c r="P44" s="136">
        <f>COUNTIFS(Classification!$I4:$I249,$P4,Classification!$N4:$N249,$AE4)</f>
        <v>56</v>
      </c>
      <c r="Q44" s="138">
        <f>COUNTIFS(Classification!$I4:$I249,$Q4,Classification!$N4:$N249,$AE4)</f>
        <v>7</v>
      </c>
      <c r="R44" s="139">
        <f>COUNTIFS(Classification!$I4:$I249,$R4,Classification!$N4:$N249,$AE4)</f>
        <v>1</v>
      </c>
      <c r="S44" s="138">
        <f>COUNTIFS(Classification!$J4:$J249,$S4,Classification!$N4:$N249,$AE4)</f>
        <v>19</v>
      </c>
      <c r="T44" s="138">
        <f>COUNTIFS(Classification!$J4:$J249,$T4,Classification!$N4:$N249,$AE4)</f>
        <v>45</v>
      </c>
      <c r="U44" s="136">
        <f>COUNTIFS(Classification!$K4:$K249,$U4,Classification!$N4:$N249,$AE4)</f>
        <v>17</v>
      </c>
      <c r="V44" s="139">
        <f>COUNTIFS(Classification!$J4:$J249,$V4,Classification!$N4:$N249,$AE4)</f>
        <v>45</v>
      </c>
      <c r="W44" s="138">
        <f>COUNTIFS(Classification!$L4:$L249,$W4,Classification!$N4:$N249,$AE4)</f>
        <v>62</v>
      </c>
      <c r="X44" s="138">
        <f>COUNTIFS(Classification!$L4:$L249,$X4,Classification!$N4:$N249,$AE4)</f>
        <v>2</v>
      </c>
      <c r="Y44" s="136">
        <f>COUNTIFS(Classification!$M4:$M249,$Y4,Classification!$N4:$N249,$AE4)</f>
        <v>2</v>
      </c>
      <c r="Z44" s="138">
        <f>COUNTIFS(Classification!$M4:$M249,$Z4,Classification!$N4:$N249,$AE4)</f>
        <v>0</v>
      </c>
      <c r="AA44" s="139">
        <f>COUNTIFS(Classification!$M4:$M249,$AA4,Classification!$N4:$N249,$AE4)</f>
        <v>62</v>
      </c>
      <c r="AB44" s="138">
        <f>COUNTIFS(Classification!$N4:$N249,$AB4,Classification!$N4:$N249,$AE4)</f>
        <v>0</v>
      </c>
      <c r="AC44" s="138">
        <f>COUNTIFS(Classification!$N4:$N249,$AC4,Classification!$N4:$N249,$AE4)</f>
        <v>0</v>
      </c>
      <c r="AD44" s="138">
        <f>COUNTIFS(Classification!$N4:$N249,$AD4,Classification!$N4:$N249,$AE4)</f>
        <v>0</v>
      </c>
      <c r="AE44" s="138">
        <f>COUNTIFS(Classification!$N4:$N249,$AE4,Classification!$N4:$N249,$AE4)</f>
        <v>64</v>
      </c>
      <c r="AF44" s="138"/>
      <c r="AG44" s="138"/>
      <c r="AH44" s="136"/>
      <c r="AI44" s="138"/>
      <c r="AJ44" s="138"/>
      <c r="AK44" s="139"/>
      <c r="AL44" s="138"/>
      <c r="AM44" s="138"/>
      <c r="AN44" s="138"/>
      <c r="AO44" s="138"/>
      <c r="AP44" s="138"/>
      <c r="AQ44" s="136"/>
      <c r="AR44" s="138"/>
      <c r="AS44" s="139"/>
      <c r="AT44" s="138"/>
      <c r="AU44" s="138"/>
      <c r="AV44" s="138"/>
      <c r="AW44" s="138"/>
      <c r="AX44" s="136"/>
      <c r="AY44" s="138"/>
      <c r="AZ44" s="139"/>
      <c r="BA44" s="138"/>
      <c r="BB44" s="138"/>
      <c r="BC44" s="138"/>
      <c r="BD44" s="136"/>
      <c r="BE44" s="138"/>
      <c r="BF44" s="138"/>
      <c r="BG44" s="139"/>
      <c r="BH44" s="138"/>
      <c r="BI44" s="138"/>
      <c r="BJ44" s="136"/>
      <c r="BK44" s="138"/>
      <c r="BL44" s="138"/>
      <c r="BM44" s="139"/>
      <c r="BN44" s="136"/>
      <c r="BO44" s="138"/>
      <c r="BP44" s="138"/>
      <c r="BQ44" s="138"/>
      <c r="BR44" s="139"/>
    </row>
    <row r="45">
      <c r="A45" s="128"/>
      <c r="B45" s="128"/>
      <c r="C45" s="128"/>
      <c r="D45" s="236" t="s">
        <v>14</v>
      </c>
      <c r="E45" s="136">
        <f>COUNTIFS(Classification!$E4:$E249,$E4,Classification!$N4:$N249,$AD4)</f>
        <v>0</v>
      </c>
      <c r="F45" s="138">
        <f>COUNTIFS(Classification!$E4:$E249,$F4,Classification!$N4:$N249,$AD4)</f>
        <v>0</v>
      </c>
      <c r="G45" s="139">
        <f>COUNTIFS(Classification!$E4:$E249,$G4,Classification!$N4:$N249,$AD4)</f>
        <v>3</v>
      </c>
      <c r="H45" s="138">
        <f>COUNTIFS(Classification!$F4:$F249,$H4,Classification!$N4:$N249,$AD4)</f>
        <v>3</v>
      </c>
      <c r="I45" s="138">
        <f>COUNTIFS(Classification!$F4:$F249,$I4,Classification!$N4:$N249,$AD4)</f>
        <v>0</v>
      </c>
      <c r="J45" s="138">
        <f>COUNTIFS(Classification!$F4:$F249,$J4,Classification!$N4:$N249,$AD4)</f>
        <v>0</v>
      </c>
      <c r="K45" s="136">
        <f>COUNTIFS(Classification!$G4:$G249,$K4,Classification!$N4:$N249,$AD4)</f>
        <v>0</v>
      </c>
      <c r="L45" s="139">
        <f>COUNTIFS(Classification!$G4:$G249,$L4,Classification!$N4:$N249,$AD4)</f>
        <v>3</v>
      </c>
      <c r="M45" s="138">
        <f>COUNTIFS(Classification!$H4:$H249,$M4,Classification!$N4:$N249,$AD4)</f>
        <v>2</v>
      </c>
      <c r="N45" s="138">
        <f>COUNTIFS(Classification!$H4:$H249,$N4,Classification!$N4:$N249,$AD4)</f>
        <v>1</v>
      </c>
      <c r="O45" s="138">
        <f>COUNTIFS(Classification!$H4:$H249,$O4,Classification!$N4:$N249,$AD4)</f>
        <v>0</v>
      </c>
      <c r="P45" s="136">
        <f>COUNTIFS(Classification!$I4:$I249,$P4,Classification!$N4:$N249,$AD4)</f>
        <v>2</v>
      </c>
      <c r="Q45" s="138">
        <f>COUNTIFS(Classification!$I4:$I249,$Q4,Classification!$N4:$N249,$AD4)</f>
        <v>1</v>
      </c>
      <c r="R45" s="139">
        <f>COUNTIFS(Classification!$I4:$I249,$R4,Classification!$N4:$N249,$AD4)</f>
        <v>0</v>
      </c>
      <c r="S45" s="138">
        <f>COUNTIFS(Classification!$J4:$J249,$S4,Classification!$N4:$N249,$AD4)</f>
        <v>2</v>
      </c>
      <c r="T45" s="138">
        <f>COUNTIFS(Classification!$J4:$J249,$T4,Classification!$N4:$N249,$AD4)</f>
        <v>1</v>
      </c>
      <c r="U45" s="136">
        <f>COUNTIFS(Classification!$K4:$K249,$U4,Classification!$N4:$N249,$AD4)</f>
        <v>3</v>
      </c>
      <c r="V45" s="139">
        <f>COUNTIFS(Classification!$J4:$J249,$V4,Classification!$N4:$N249,$AD4)</f>
        <v>1</v>
      </c>
      <c r="W45" s="138">
        <f>COUNTIFS(Classification!$L4:$L249,$W4,Classification!$N4:$N249,$AD4)</f>
        <v>2</v>
      </c>
      <c r="X45" s="138">
        <f>COUNTIFS(Classification!$L4:$L249,$X4,Classification!$N4:$N249,$AD4)</f>
        <v>0</v>
      </c>
      <c r="Y45" s="136">
        <f>COUNTIFS(Classification!$M4:$M249,$Y4,Classification!$N4:$N249,$AD4)</f>
        <v>1</v>
      </c>
      <c r="Z45" s="138">
        <f>COUNTIFS(Classification!$M4:$M249,$Z4,Classification!$N4:$N249,$AD4)</f>
        <v>0</v>
      </c>
      <c r="AA45" s="139">
        <f>COUNTIFS(Classification!$M4:$M249,$AA4,Classification!$N4:$N249,$AD4)</f>
        <v>2</v>
      </c>
      <c r="AB45" s="138">
        <f>COUNTIFS(Classification!$N4:$N249,$AB4,Classification!$N4:$N249,$AD4)</f>
        <v>0</v>
      </c>
      <c r="AC45" s="138">
        <f>COUNTIFS(Classification!$N4:$N249,$AC4,Classification!$N4:$N249,$AD4)</f>
        <v>0</v>
      </c>
      <c r="AD45" s="138">
        <f>COUNTIFS(Classification!$N4:$N249,$AD4,Classification!$N4:$N249,$AD4)</f>
        <v>3</v>
      </c>
      <c r="AE45" s="138"/>
      <c r="AF45" s="138"/>
      <c r="AG45" s="138"/>
      <c r="AH45" s="136"/>
      <c r="AI45" s="138"/>
      <c r="AJ45" s="138"/>
      <c r="AK45" s="139"/>
      <c r="AL45" s="138"/>
      <c r="AM45" s="138"/>
      <c r="AN45" s="138"/>
      <c r="AO45" s="138"/>
      <c r="AP45" s="138"/>
      <c r="AQ45" s="136"/>
      <c r="AR45" s="138"/>
      <c r="AS45" s="139"/>
      <c r="AT45" s="138"/>
      <c r="AU45" s="138"/>
      <c r="AV45" s="138"/>
      <c r="AW45" s="138"/>
      <c r="AX45" s="136"/>
      <c r="AY45" s="138"/>
      <c r="AZ45" s="139"/>
      <c r="BA45" s="138"/>
      <c r="BB45" s="138"/>
      <c r="BC45" s="138"/>
      <c r="BD45" s="136"/>
      <c r="BE45" s="138"/>
      <c r="BF45" s="138"/>
      <c r="BG45" s="139"/>
      <c r="BH45" s="138"/>
      <c r="BI45" s="138"/>
      <c r="BJ45" s="136"/>
      <c r="BK45" s="138"/>
      <c r="BL45" s="138"/>
      <c r="BM45" s="139"/>
      <c r="BN45" s="136"/>
      <c r="BO45" s="138"/>
      <c r="BP45" s="138"/>
      <c r="BQ45" s="138"/>
      <c r="BR45" s="139"/>
    </row>
    <row r="46">
      <c r="A46" s="128"/>
      <c r="B46" s="128"/>
      <c r="C46" s="128"/>
      <c r="D46" s="88" t="s">
        <v>13</v>
      </c>
      <c r="E46" s="136">
        <f>COUNTIFS(Classification!$E4:$E249,$E4,Classification!$N4:$N249,$AC4)</f>
        <v>1</v>
      </c>
      <c r="F46" s="138">
        <f>COUNTIFS(Classification!$E4:$E249,$F4,Classification!$N4:$N249,$AC4)</f>
        <v>14</v>
      </c>
      <c r="G46" s="139">
        <f>COUNTIFS(Classification!$E4:$E249,$G4,Classification!$N4:$N249,$AC4)</f>
        <v>1</v>
      </c>
      <c r="H46" s="138">
        <f>COUNTIFS(Classification!$F4:$F249,$H4,Classification!$N4:$N249,$AC4)</f>
        <v>7</v>
      </c>
      <c r="I46" s="138">
        <f>COUNTIFS(Classification!$F4:$F249,$I4,Classification!$N4:$N249,$AC4)</f>
        <v>3</v>
      </c>
      <c r="J46" s="138">
        <f>COUNTIFS(Classification!$F4:$F249,$J4,Classification!$N4:$N249,$AC4)</f>
        <v>6</v>
      </c>
      <c r="K46" s="136">
        <f>COUNTIFS(Classification!$G4:$G249,$K4,Classification!$N4:$N249,$AC4)</f>
        <v>4</v>
      </c>
      <c r="L46" s="139">
        <f>COUNTIFS(Classification!$G4:$G249,$L4,Classification!$N4:$N249,$AC4)</f>
        <v>12</v>
      </c>
      <c r="M46" s="138">
        <f>COUNTIFS(Classification!$H4:$H249,$M4,Classification!$N4:$N249,$AC4)</f>
        <v>12</v>
      </c>
      <c r="N46" s="138">
        <f>COUNTIFS(Classification!$H4:$H249,$N4,Classification!$N4:$N249,$AC4)</f>
        <v>2</v>
      </c>
      <c r="O46" s="138">
        <f>COUNTIFS(Classification!$H4:$H249,$O4,Classification!$N4:$N249,$AC4)</f>
        <v>2</v>
      </c>
      <c r="P46" s="136">
        <f>COUNTIFS(Classification!$I4:$I249,$P4,Classification!$N4:$N249,$AC4)</f>
        <v>16</v>
      </c>
      <c r="Q46" s="138">
        <f>COUNTIFS(Classification!$I4:$I249,$Q4,Classification!$N4:$N249,$AC4)</f>
        <v>0</v>
      </c>
      <c r="R46" s="139">
        <f>COUNTIFS(Classification!$I4:$I249,$R4,Classification!$N4:$N249,$AC4)</f>
        <v>0</v>
      </c>
      <c r="S46" s="138">
        <f>COUNTIFS(Classification!$J4:$J249,$S4,Classification!$N4:$N249,$AC4)</f>
        <v>13</v>
      </c>
      <c r="T46" s="138">
        <f>COUNTIFS(Classification!$J4:$J249,$T4,Classification!$N4:$N249,$AC4)</f>
        <v>3</v>
      </c>
      <c r="U46" s="136">
        <f>COUNTIFS(Classification!$K4:$K249,$U4,Classification!$N4:$N249,$AC4)</f>
        <v>11</v>
      </c>
      <c r="V46" s="139">
        <f>COUNTIFS(Classification!$J4:$J249,$V4,Classification!$N4:$N249,$AC4)</f>
        <v>3</v>
      </c>
      <c r="W46" s="138">
        <f>COUNTIFS(Classification!$L4:$L249,$W4,Classification!$N4:$N249,$AC4)</f>
        <v>15</v>
      </c>
      <c r="X46" s="138">
        <f>COUNTIFS(Classification!$L4:$L249,$X4,Classification!$N4:$N249,$AC4)</f>
        <v>1</v>
      </c>
      <c r="Y46" s="136">
        <f>COUNTIFS(Classification!$M4:$M249,$Y4,Classification!$N4:$N249,$AC4)</f>
        <v>6</v>
      </c>
      <c r="Z46" s="138">
        <f>COUNTIFS(Classification!$M4:$M249,$Z4,Classification!$N4:$N249,$AC4)</f>
        <v>4</v>
      </c>
      <c r="AA46" s="139">
        <f>COUNTIFS(Classification!$M4:$M249,$AA4,Classification!$N4:$N249,$AC4)</f>
        <v>6</v>
      </c>
      <c r="AB46" s="138">
        <f>COUNTIFS(Classification!$N4:$N249,$AB4,Classification!$N4:$N249,$AC4)</f>
        <v>0</v>
      </c>
      <c r="AC46" s="138">
        <f>COUNTIFS(Classification!$N4:$N249,$AC4,Classification!$N4:$N249,$AC4)</f>
        <v>16</v>
      </c>
      <c r="AD46" s="138"/>
      <c r="AE46" s="138"/>
      <c r="AF46" s="138"/>
      <c r="AG46" s="138"/>
      <c r="AH46" s="136"/>
      <c r="AI46" s="138"/>
      <c r="AJ46" s="138"/>
      <c r="AK46" s="139"/>
      <c r="AL46" s="138"/>
      <c r="AM46" s="138"/>
      <c r="AN46" s="138"/>
      <c r="AO46" s="138"/>
      <c r="AP46" s="138"/>
      <c r="AQ46" s="136"/>
      <c r="AR46" s="138"/>
      <c r="AS46" s="139"/>
      <c r="AT46" s="138"/>
      <c r="AU46" s="138"/>
      <c r="AV46" s="138"/>
      <c r="AW46" s="138"/>
      <c r="AX46" s="136"/>
      <c r="AY46" s="138"/>
      <c r="AZ46" s="139"/>
      <c r="BA46" s="138"/>
      <c r="BB46" s="138"/>
      <c r="BC46" s="138"/>
      <c r="BD46" s="136"/>
      <c r="BE46" s="138"/>
      <c r="BF46" s="138"/>
      <c r="BG46" s="139"/>
      <c r="BH46" s="138"/>
      <c r="BI46" s="138"/>
      <c r="BJ46" s="136"/>
      <c r="BK46" s="138"/>
      <c r="BL46" s="138"/>
      <c r="BM46" s="139"/>
      <c r="BN46" s="136"/>
      <c r="BO46" s="138"/>
      <c r="BP46" s="138"/>
      <c r="BQ46" s="138"/>
      <c r="BR46" s="139"/>
    </row>
    <row r="47">
      <c r="A47" s="128"/>
      <c r="B47" s="128"/>
      <c r="C47" s="237"/>
      <c r="D47" s="236" t="s">
        <v>12</v>
      </c>
      <c r="E47" s="136">
        <f>COUNTIFS(Classification!$E4:$E249,$E4,Classification!$N4:$N249,$AB4)</f>
        <v>6</v>
      </c>
      <c r="F47" s="138">
        <f>COUNTIFS(Classification!$E4:$E249,$F4,Classification!$N4:$N249,$AB4)</f>
        <v>20</v>
      </c>
      <c r="G47" s="139">
        <f>COUNTIFS(Classification!$E4:$E249,$G4,Classification!$N4:$N249,$AB4)</f>
        <v>29</v>
      </c>
      <c r="H47" s="138">
        <f>COUNTIFS(Classification!$F4:$F249,$H4,Classification!$N4:$N249,$AB4)</f>
        <v>40</v>
      </c>
      <c r="I47" s="138">
        <f>COUNTIFS(Classification!$F4:$F249,$I4,Classification!$N4:$N249,$AB4)</f>
        <v>5</v>
      </c>
      <c r="J47" s="138">
        <f>COUNTIFS(Classification!$F4:$F249,$J4,Classification!$N4:$N249,$AB4)</f>
        <v>10</v>
      </c>
      <c r="K47" s="136">
        <f>COUNTIFS(Classification!$G4:$G249,$K4,Classification!$N4:$N249,$AB4)</f>
        <v>13</v>
      </c>
      <c r="L47" s="139">
        <f>COUNTIFS(Classification!$G4:$G249,$L4,Classification!$N4:$N249,$AB4)</f>
        <v>42</v>
      </c>
      <c r="M47" s="138">
        <f>COUNTIFS(Classification!$H4:$H249,$M4,Classification!$N4:$N249,$AB4)</f>
        <v>27</v>
      </c>
      <c r="N47" s="138">
        <f>COUNTIFS(Classification!$H4:$H249,$N4,Classification!$N4:$N249,$AB4)</f>
        <v>25</v>
      </c>
      <c r="O47" s="138">
        <f>COUNTIFS(Classification!$H4:$H249,$O4,Classification!$N4:$N249,$AB4)</f>
        <v>2</v>
      </c>
      <c r="P47" s="136">
        <f>COUNTIFS(Classification!$I4:$I249,$P4,Classification!$N4:$N249,$AB4)</f>
        <v>50</v>
      </c>
      <c r="Q47" s="138">
        <f>COUNTIFS(Classification!$I4:$I249,$Q4,Classification!$N4:$N249,$AB4)</f>
        <v>1</v>
      </c>
      <c r="R47" s="139">
        <f>COUNTIFS(Classification!$I4:$I249,$R4,Classification!$N4:$N249,$AB4)</f>
        <v>4</v>
      </c>
      <c r="S47" s="138">
        <f>COUNTIFS(Classification!$J4:$J249,$S4,Classification!$N4:$N249,$AB4)</f>
        <v>21</v>
      </c>
      <c r="T47" s="138">
        <f>COUNTIFS(Classification!$J4:$J249,$T4,Classification!$N4:$N249,$AB4)</f>
        <v>34</v>
      </c>
      <c r="U47" s="136">
        <f>COUNTIFS(Classification!$K4:$K249,$U4,Classification!$N4:$N249,$AB4)</f>
        <v>20</v>
      </c>
      <c r="V47" s="139">
        <f>COUNTIFS(Classification!$J4:$J249,$V4,Classification!$N4:$N249,$AB4)</f>
        <v>34</v>
      </c>
      <c r="W47" s="138">
        <f>COUNTIFS(Classification!$L4:$L249,$W4,Classification!$N4:$N249,$AB4)</f>
        <v>54</v>
      </c>
      <c r="X47" s="138">
        <f>COUNTIFS(Classification!$L4:$L249,$X4,Classification!$N4:$N249,$AB4)</f>
        <v>1</v>
      </c>
      <c r="Y47" s="136">
        <f>COUNTIFS(Classification!$M4:$M249,$Y4,Classification!$N4:$N249,$AB4)</f>
        <v>12</v>
      </c>
      <c r="Z47" s="138">
        <f>COUNTIFS(Classification!$M4:$M249,$Z4,Classification!$N4:$N249,$AB4)</f>
        <v>0</v>
      </c>
      <c r="AA47" s="139">
        <f>COUNTIFS(Classification!$M4:$M249,$AA4,Classification!$N4:$N249,$AB4)</f>
        <v>43</v>
      </c>
      <c r="AB47" s="138">
        <f>COUNTIFS(Classification!$N4:$N249,$AB4,Classification!$N4:$N249,$AB4)</f>
        <v>55</v>
      </c>
      <c r="AC47" s="138"/>
      <c r="AD47" s="138"/>
      <c r="AE47" s="138"/>
      <c r="AF47" s="138"/>
      <c r="AG47" s="138"/>
      <c r="AH47" s="136"/>
      <c r="AI47" s="138"/>
      <c r="AJ47" s="138"/>
      <c r="AK47" s="139"/>
      <c r="AL47" s="138"/>
      <c r="AM47" s="138"/>
      <c r="AN47" s="138"/>
      <c r="AO47" s="138"/>
      <c r="AP47" s="138"/>
      <c r="AQ47" s="136"/>
      <c r="AR47" s="138"/>
      <c r="AS47" s="139"/>
      <c r="AT47" s="138"/>
      <c r="AU47" s="138"/>
      <c r="AV47" s="138"/>
      <c r="AW47" s="138"/>
      <c r="AX47" s="136"/>
      <c r="AY47" s="138"/>
      <c r="AZ47" s="139"/>
      <c r="BA47" s="138"/>
      <c r="BB47" s="138"/>
      <c r="BC47" s="138"/>
      <c r="BD47" s="136"/>
      <c r="BE47" s="138"/>
      <c r="BF47" s="138"/>
      <c r="BG47" s="139"/>
      <c r="BH47" s="138"/>
      <c r="BI47" s="138"/>
      <c r="BJ47" s="136"/>
      <c r="BK47" s="138"/>
      <c r="BL47" s="138"/>
      <c r="BM47" s="139"/>
      <c r="BN47" s="136"/>
      <c r="BO47" s="138"/>
      <c r="BP47" s="138"/>
      <c r="BQ47" s="138"/>
      <c r="BR47" s="139"/>
    </row>
    <row r="48">
      <c r="A48" s="128"/>
      <c r="B48" s="128"/>
      <c r="C48" s="235" t="s">
        <v>4</v>
      </c>
      <c r="D48" s="238" t="s">
        <v>11</v>
      </c>
      <c r="E48" s="214">
        <f>COUNTIFS(Classification!$E4:$E249,$E4,Classification!$M4:$M249,$AA4)</f>
        <v>6</v>
      </c>
      <c r="F48" s="215">
        <f>COUNTIFS(Classification!$E4:$E249,$F4,Classification!$M4:$M249,$AA4)</f>
        <v>37</v>
      </c>
      <c r="G48" s="216">
        <f>COUNTIFS(Classification!$E4:$E249,$G4,Classification!$M4:$M249,$AA4)</f>
        <v>78</v>
      </c>
      <c r="H48" s="215">
        <f>COUNTIFS(Classification!$F4:$F249,$H4,Classification!$M4:$M249,$AA4)</f>
        <v>95</v>
      </c>
      <c r="I48" s="215">
        <f>COUNTIFS(Classification!$F4:$F249,$I4,Classification!$M4:$M249,$AA4)</f>
        <v>6</v>
      </c>
      <c r="J48" s="215">
        <f>COUNTIFS(Classification!$F4:$F249,$J4,Classification!$M4:$M249,$AA4)</f>
        <v>20</v>
      </c>
      <c r="K48" s="214">
        <f>COUNTIFS(Classification!$G4:$G249,$K4,Classification!$M4:$M249,$AA4)</f>
        <v>20</v>
      </c>
      <c r="L48" s="216">
        <f>COUNTIFS(Classification!$G4:$G249,$L4,Classification!$M4:$M249,$AA4)</f>
        <v>102</v>
      </c>
      <c r="M48" s="215">
        <f>COUNTIFS(Classification!$H4:$H249,$M4,Classification!$M4:$M249,$AA4)</f>
        <v>75</v>
      </c>
      <c r="N48" s="215">
        <f>COUNTIFS(Classification!$H4:$H249,$N4,Classification!$M4:$M249,$AA4)</f>
        <v>41</v>
      </c>
      <c r="O48" s="215">
        <f>COUNTIFS(Classification!$H4:$H249,$O4,Classification!$M4:$M249,$AA4)</f>
        <v>4</v>
      </c>
      <c r="P48" s="214">
        <f>COUNTIFS(Classification!$I4:$I249,$P4,Classification!$M4:$M249,$AA4)</f>
        <v>110</v>
      </c>
      <c r="Q48" s="215">
        <f>COUNTIFS(Classification!$I4:$I249,$Q4,Classification!$M4:$M249,$AA4)</f>
        <v>7</v>
      </c>
      <c r="R48" s="216">
        <f>COUNTIFS(Classification!$I4:$I249,$R4,Classification!$M4:$M249,$AA4)</f>
        <v>5</v>
      </c>
      <c r="S48" s="215">
        <f>COUNTIFS(Classification!$J4:$J249,$S4,Classification!$M4:$M249,$AA4)</f>
        <v>44</v>
      </c>
      <c r="T48" s="215">
        <f>COUNTIFS(Classification!$J4:$J249,$T4,Classification!$M4:$M249,$AA4)</f>
        <v>78</v>
      </c>
      <c r="U48" s="214">
        <f>COUNTIFS(Classification!$K4:$K249,$U4,Classification!$M4:$M249,$AA4)</f>
        <v>42</v>
      </c>
      <c r="V48" s="216">
        <f>COUNTIFS(Classification!$J4:$J249,$V4,Classification!$M4:$M249,$AA4)</f>
        <v>78</v>
      </c>
      <c r="W48" s="215">
        <f>COUNTIFS(Classification!$L4:$L249,$W4,Classification!$M4:$M249,$AA4)</f>
        <v>118</v>
      </c>
      <c r="X48" s="215">
        <f>COUNTIFS(Classification!$L4:$L249,$X4,Classification!$M4:$M249,$AA4)</f>
        <v>3</v>
      </c>
      <c r="Y48" s="214">
        <f>COUNTIFS(Classification!$M4:$M249,$Y4,Classification!$M4:$M249,$AA4)</f>
        <v>0</v>
      </c>
      <c r="Z48" s="215">
        <f>COUNTIFS(Classification!$M4:$M249,$Z4,Classification!$M4:$M249,$AA4)</f>
        <v>0</v>
      </c>
      <c r="AA48" s="216">
        <f>COUNTIFS(Classification!$M4:$M249,$AA4,Classification!$M4:$M249,$AA4)</f>
        <v>122</v>
      </c>
      <c r="AB48" s="215"/>
      <c r="AC48" s="215"/>
      <c r="AD48" s="215"/>
      <c r="AE48" s="215"/>
      <c r="AF48" s="215"/>
      <c r="AG48" s="215"/>
      <c r="AH48" s="214"/>
      <c r="AI48" s="215"/>
      <c r="AJ48" s="215"/>
      <c r="AK48" s="216"/>
      <c r="AL48" s="215"/>
      <c r="AM48" s="215"/>
      <c r="AN48" s="215"/>
      <c r="AO48" s="215"/>
      <c r="AP48" s="215"/>
      <c r="AQ48" s="214"/>
      <c r="AR48" s="215"/>
      <c r="AS48" s="216"/>
      <c r="AT48" s="215"/>
      <c r="AU48" s="215"/>
      <c r="AV48" s="215"/>
      <c r="AW48" s="215"/>
      <c r="AX48" s="214"/>
      <c r="AY48" s="215"/>
      <c r="AZ48" s="216"/>
      <c r="BA48" s="215"/>
      <c r="BB48" s="215"/>
      <c r="BC48" s="215"/>
      <c r="BD48" s="214"/>
      <c r="BE48" s="215"/>
      <c r="BF48" s="215"/>
      <c r="BG48" s="216"/>
      <c r="BH48" s="215"/>
      <c r="BI48" s="215"/>
      <c r="BJ48" s="214"/>
      <c r="BK48" s="215"/>
      <c r="BL48" s="215"/>
      <c r="BM48" s="216"/>
      <c r="BN48" s="214"/>
      <c r="BO48" s="215"/>
      <c r="BP48" s="215"/>
      <c r="BQ48" s="215"/>
      <c r="BR48" s="216"/>
    </row>
    <row r="49">
      <c r="A49" s="128"/>
      <c r="B49" s="128"/>
      <c r="C49" s="128"/>
      <c r="D49" s="239" t="s">
        <v>10</v>
      </c>
      <c r="E49" s="136">
        <f>COUNTIFS(Classification!$E4:$E249,$E4,Classification!$M4:$M249,$Z4)</f>
        <v>0</v>
      </c>
      <c r="F49" s="138">
        <f>COUNTIFS(Classification!$E4:$E249,$F4,Classification!$M4:$M249,$Z4)</f>
        <v>3</v>
      </c>
      <c r="G49" s="139">
        <f>COUNTIFS(Classification!$E4:$E249,$G4,Classification!$M4:$M249,$Z4)</f>
        <v>1</v>
      </c>
      <c r="H49" s="138">
        <f>COUNTIFS(Classification!$F4:$F249,$H4,Classification!$M4:$M249,$Z4)</f>
        <v>2</v>
      </c>
      <c r="I49" s="138">
        <f>COUNTIFS(Classification!$F4:$F249,$I4,Classification!$M4:$M249,$Z4)</f>
        <v>0</v>
      </c>
      <c r="J49" s="138">
        <f>COUNTIFS(Classification!$F4:$F249,$J4,Classification!$M4:$M249,$Z4)</f>
        <v>2</v>
      </c>
      <c r="K49" s="136">
        <f>COUNTIFS(Classification!$G4:$G249,$K4,Classification!$M4:$M249,$Z4)</f>
        <v>2</v>
      </c>
      <c r="L49" s="139">
        <f>COUNTIFS(Classification!$G4:$G249,$L4,Classification!$M4:$M249,$Z4)</f>
        <v>2</v>
      </c>
      <c r="M49" s="138">
        <f>COUNTIFS(Classification!$H4:$H249,$M4,Classification!$M4:$M249,$Z4)</f>
        <v>4</v>
      </c>
      <c r="N49" s="138">
        <f>COUNTIFS(Classification!$H4:$H249,$N4,Classification!$M4:$M249,$Z4)</f>
        <v>0</v>
      </c>
      <c r="O49" s="138">
        <f>COUNTIFS(Classification!$H4:$H249,$O4,Classification!$M4:$M249,$Z4)</f>
        <v>0</v>
      </c>
      <c r="P49" s="136">
        <f>COUNTIFS(Classification!$I4:$I249,$P4,Classification!$M4:$M249,$Z4)</f>
        <v>4</v>
      </c>
      <c r="Q49" s="138">
        <f>COUNTIFS(Classification!$I4:$I249,$Q4,Classification!$M4:$M249,$Z4)</f>
        <v>0</v>
      </c>
      <c r="R49" s="139">
        <f>COUNTIFS(Classification!$I4:$I249,$R4,Classification!$M4:$M249,$Z4)</f>
        <v>0</v>
      </c>
      <c r="S49" s="138">
        <f>COUNTIFS(Classification!$J4:$J249,$S4,Classification!$M4:$M249,$Z4)</f>
        <v>3</v>
      </c>
      <c r="T49" s="138">
        <f>COUNTIFS(Classification!$J4:$J249,$T4,Classification!$M4:$M249,$Z4)</f>
        <v>1</v>
      </c>
      <c r="U49" s="136">
        <f>COUNTIFS(Classification!$K4:$K249,$U4,Classification!$M4:$M249,$Z4)</f>
        <v>3</v>
      </c>
      <c r="V49" s="139">
        <f>COUNTIFS(Classification!$J4:$J249,$V4,Classification!$M4:$M249,$Z4)</f>
        <v>1</v>
      </c>
      <c r="W49" s="138">
        <f>COUNTIFS(Classification!$L4:$L249,$W4,Classification!$M4:$M249,$Z4)</f>
        <v>4</v>
      </c>
      <c r="X49" s="138">
        <f>COUNTIFS(Classification!$L4:$L249,$X4,Classification!$M4:$M249,$Z4)</f>
        <v>0</v>
      </c>
      <c r="Y49" s="136">
        <f>COUNTIFS(Classification!$M4:$M249,$Y4,Classification!$M4:$M249,$Z4)</f>
        <v>0</v>
      </c>
      <c r="Z49" s="138">
        <f>COUNTIFS(Classification!$M4:$M249,$Z4,Classification!$M4:$M249,$Z4)</f>
        <v>4</v>
      </c>
      <c r="AA49" s="139"/>
      <c r="AB49" s="138"/>
      <c r="AC49" s="138"/>
      <c r="AD49" s="138"/>
      <c r="AE49" s="138"/>
      <c r="AF49" s="138"/>
      <c r="AG49" s="138"/>
      <c r="AH49" s="136"/>
      <c r="AI49" s="138"/>
      <c r="AJ49" s="138"/>
      <c r="AK49" s="139"/>
      <c r="AL49" s="138"/>
      <c r="AM49" s="138"/>
      <c r="AN49" s="138"/>
      <c r="AO49" s="138"/>
      <c r="AP49" s="138"/>
      <c r="AQ49" s="136"/>
      <c r="AR49" s="138"/>
      <c r="AS49" s="139"/>
      <c r="AT49" s="138"/>
      <c r="AU49" s="138"/>
      <c r="AV49" s="138"/>
      <c r="AW49" s="138"/>
      <c r="AX49" s="136"/>
      <c r="AY49" s="138"/>
      <c r="AZ49" s="139"/>
      <c r="BA49" s="138"/>
      <c r="BB49" s="138"/>
      <c r="BC49" s="138"/>
      <c r="BD49" s="136"/>
      <c r="BE49" s="138"/>
      <c r="BF49" s="138"/>
      <c r="BG49" s="139"/>
      <c r="BH49" s="138"/>
      <c r="BI49" s="138"/>
      <c r="BJ49" s="136"/>
      <c r="BK49" s="138"/>
      <c r="BL49" s="138"/>
      <c r="BM49" s="139"/>
      <c r="BN49" s="136"/>
      <c r="BO49" s="138"/>
      <c r="BP49" s="138"/>
      <c r="BQ49" s="138"/>
      <c r="BR49" s="139"/>
    </row>
    <row r="50">
      <c r="A50" s="128"/>
      <c r="B50" s="237"/>
      <c r="C50" s="237"/>
      <c r="D50" s="240" t="s">
        <v>9</v>
      </c>
      <c r="E50" s="193">
        <f>COUNTIFS(Classification!$E4:$E249,$E4,Classification!$M4:$M249,$Y4)</f>
        <v>4</v>
      </c>
      <c r="F50" s="194">
        <f>COUNTIFS(Classification!$E4:$E249,$F4,Classification!$M4:$M249,$Y4)</f>
        <v>15</v>
      </c>
      <c r="G50" s="195">
        <f>COUNTIFS(Classification!$E4:$E249,$G4,Classification!$M4:$M249,$Y4)</f>
        <v>7</v>
      </c>
      <c r="H50" s="194">
        <f>COUNTIFS(Classification!$F4:$F249,$H4,Classification!$M4:$M249,$Y4)</f>
        <v>16</v>
      </c>
      <c r="I50" s="194">
        <f>COUNTIFS(Classification!$F4:$F249,$I4,Classification!$M4:$M249,$Y4)</f>
        <v>5</v>
      </c>
      <c r="J50" s="194">
        <f>COUNTIFS(Classification!$F4:$F249,$J4,Classification!$M4:$M249,$Y4)</f>
        <v>5</v>
      </c>
      <c r="K50" s="193">
        <f>COUNTIFS(Classification!$G4:$G249,$K4,Classification!$M4:$M249,$Y4)</f>
        <v>5</v>
      </c>
      <c r="L50" s="195">
        <f>COUNTIFS(Classification!$G4:$G249,$L4,Classification!$M4:$M249,$Y4)</f>
        <v>21</v>
      </c>
      <c r="M50" s="194">
        <f>COUNTIFS(Classification!$H4:$H249,$M4,Classification!$M4:$M249,$Y4)</f>
        <v>9</v>
      </c>
      <c r="N50" s="194">
        <f>COUNTIFS(Classification!$H4:$H249,$N4,Classification!$M4:$M249,$Y4)</f>
        <v>14</v>
      </c>
      <c r="O50" s="194">
        <f>COUNTIFS(Classification!$H4:$H249,$O4,Classification!$M4:$M249,$Y4)</f>
        <v>3</v>
      </c>
      <c r="P50" s="193">
        <f>COUNTIFS(Classification!$I4:$I249,$P4,Classification!$M4:$M249,$Y4)</f>
        <v>22</v>
      </c>
      <c r="Q50" s="194">
        <f>COUNTIFS(Classification!$I4:$I249,$Q4,Classification!$M4:$M249,$Y4)</f>
        <v>3</v>
      </c>
      <c r="R50" s="195">
        <f>COUNTIFS(Classification!$I4:$I249,$R4,Classification!$M4:$M249,$Y4)</f>
        <v>1</v>
      </c>
      <c r="S50" s="194">
        <f>COUNTIFS(Classification!$J4:$J249,$S4,Classification!$M4:$M249,$Y4)</f>
        <v>14</v>
      </c>
      <c r="T50" s="194">
        <f>COUNTIFS(Classification!$J4:$J249,$T4,Classification!$M4:$M249,$Y4)</f>
        <v>12</v>
      </c>
      <c r="U50" s="193">
        <f>COUNTIFS(Classification!$K4:$K249,$U4,Classification!$M4:$M249,$Y4)</f>
        <v>18</v>
      </c>
      <c r="V50" s="195">
        <f>COUNTIFS(Classification!$J4:$J249,$V4,Classification!$M4:$M249,$Y4)</f>
        <v>12</v>
      </c>
      <c r="W50" s="194">
        <f>COUNTIFS(Classification!$L4:$L249,$W4,Classification!$M4:$M249,$Y4)</f>
        <v>24</v>
      </c>
      <c r="X50" s="194">
        <f>COUNTIFS(Classification!$L4:$L249,$X4,Classification!$M4:$M249,$Y4)</f>
        <v>2</v>
      </c>
      <c r="Y50" s="193">
        <f>COUNTIFS(Classification!$M4:$M249,$Y4,Classification!$M4:$M249,$Y4)</f>
        <v>26</v>
      </c>
      <c r="Z50" s="194"/>
      <c r="AA50" s="195"/>
      <c r="AB50" s="194"/>
      <c r="AC50" s="194"/>
      <c r="AD50" s="194"/>
      <c r="AE50" s="194"/>
      <c r="AF50" s="194"/>
      <c r="AG50" s="194"/>
      <c r="AH50" s="193"/>
      <c r="AI50" s="194"/>
      <c r="AJ50" s="194"/>
      <c r="AK50" s="195"/>
      <c r="AL50" s="194"/>
      <c r="AM50" s="194"/>
      <c r="AN50" s="194"/>
      <c r="AO50" s="194"/>
      <c r="AP50" s="194"/>
      <c r="AQ50" s="193"/>
      <c r="AR50" s="194"/>
      <c r="AS50" s="195"/>
      <c r="AT50" s="194"/>
      <c r="AU50" s="194"/>
      <c r="AV50" s="194"/>
      <c r="AW50" s="194"/>
      <c r="AX50" s="193"/>
      <c r="AY50" s="194"/>
      <c r="AZ50" s="195"/>
      <c r="BA50" s="194"/>
      <c r="BB50" s="194"/>
      <c r="BC50" s="194"/>
      <c r="BD50" s="193"/>
      <c r="BE50" s="194"/>
      <c r="BF50" s="194"/>
      <c r="BG50" s="195"/>
      <c r="BH50" s="194"/>
      <c r="BI50" s="194"/>
      <c r="BJ50" s="193"/>
      <c r="BK50" s="194"/>
      <c r="BL50" s="194"/>
      <c r="BM50" s="195"/>
      <c r="BN50" s="193"/>
      <c r="BO50" s="194"/>
      <c r="BP50" s="194"/>
      <c r="BQ50" s="194"/>
      <c r="BR50" s="195"/>
    </row>
    <row r="51">
      <c r="A51" s="128"/>
      <c r="B51" s="234" t="s">
        <v>27</v>
      </c>
      <c r="C51" s="235" t="s">
        <v>40</v>
      </c>
      <c r="D51" s="236" t="s">
        <v>52</v>
      </c>
      <c r="E51" s="136">
        <f>COUNTIFS(Classification!$E4:$E249,$E4,Classification!$L4:$L249,$X4)</f>
        <v>1</v>
      </c>
      <c r="F51" s="138">
        <f>COUNTIFS(Classification!$E4:$E249,$F4,Classification!$L4:$L249,$X4)</f>
        <v>2</v>
      </c>
      <c r="G51" s="139">
        <f>COUNTIFS(Classification!$E4:$E249,$G4,Classification!$L4:$L249,$X4)</f>
        <v>2</v>
      </c>
      <c r="H51" s="138">
        <f>COUNTIFS(Classification!$F4:$F249,$H4,Classification!$L4:$L249,$X4)</f>
        <v>4</v>
      </c>
      <c r="I51" s="138">
        <f>COUNTIFS(Classification!$F4:$F249,$I4,Classification!$L4:$L249,$X4)</f>
        <v>1</v>
      </c>
      <c r="J51" s="138">
        <f>COUNTIFS(Classification!$F4:$F249,$J4,Classification!$L4:$L249,$X4)</f>
        <v>0</v>
      </c>
      <c r="K51" s="136">
        <f>COUNTIFS(Classification!$G4:$G249,$K4,Classification!$L4:$L249,$X4)</f>
        <v>2</v>
      </c>
      <c r="L51" s="139">
        <f>COUNTIFS(Classification!$G4:$G249,$L4,Classification!$L4:$L249,$X4)</f>
        <v>3</v>
      </c>
      <c r="M51" s="138">
        <f>COUNTIFS(Classification!$H4:$H249,$M4,Classification!$L4:$L249,$X4)</f>
        <v>2</v>
      </c>
      <c r="N51" s="138">
        <f>COUNTIFS(Classification!$H4:$H249,$N4,Classification!$L4:$L249,$X4)</f>
        <v>2</v>
      </c>
      <c r="O51" s="138">
        <f>COUNTIFS(Classification!$H4:$H249,$O4,Classification!$L4:$L249,$X4)</f>
        <v>1</v>
      </c>
      <c r="P51" s="136">
        <f>COUNTIFS(Classification!$I4:$I249,$P4,Classification!$L4:$L249,$X4)</f>
        <v>5</v>
      </c>
      <c r="Q51" s="138">
        <f>COUNTIFS(Classification!$I4:$I249,$Q4,Classification!$L4:$L249,$X4)</f>
        <v>0</v>
      </c>
      <c r="R51" s="139">
        <f>COUNTIFS(Classification!$I4:$I249,$R4,Classification!$L4:$L249,$X4)</f>
        <v>0</v>
      </c>
      <c r="S51" s="138">
        <f>COUNTIFS(Classification!$J4:$J249,$S4,Classification!$L4:$L249,$X4)</f>
        <v>3</v>
      </c>
      <c r="T51" s="138">
        <f>COUNTIFS(Classification!$J4:$J249,$T4,Classification!$L4:$L249,$X4)</f>
        <v>2</v>
      </c>
      <c r="U51" s="136">
        <f>COUNTIFS(Classification!$K4:$K249,$U4,Classification!$L4:$L249,$X4)</f>
        <v>1</v>
      </c>
      <c r="V51" s="139">
        <f>COUNTIFS(Classification!$J4:$J249,$V4,Classification!$L4:$L249,$X4)</f>
        <v>2</v>
      </c>
      <c r="W51" s="138">
        <f>COUNTIFS(Classification!$L4:$L249,$W4,Classification!$L4:$L249,$X4)</f>
        <v>0</v>
      </c>
      <c r="X51" s="138">
        <f>COUNTIFS(Classification!$L4:$L249,$X4,Classification!$L4:$L249,$X4)</f>
        <v>5</v>
      </c>
      <c r="Y51" s="136"/>
      <c r="Z51" s="138"/>
      <c r="AA51" s="139"/>
      <c r="AB51" s="138"/>
      <c r="AC51" s="138"/>
      <c r="AD51" s="138"/>
      <c r="AE51" s="138"/>
      <c r="AF51" s="138"/>
      <c r="AG51" s="138"/>
      <c r="AH51" s="136"/>
      <c r="AI51" s="138"/>
      <c r="AJ51" s="138"/>
      <c r="AK51" s="139"/>
      <c r="AL51" s="138"/>
      <c r="AM51" s="138"/>
      <c r="AN51" s="138"/>
      <c r="AO51" s="138"/>
      <c r="AP51" s="138"/>
      <c r="AQ51" s="136"/>
      <c r="AR51" s="138"/>
      <c r="AS51" s="139"/>
      <c r="AT51" s="138"/>
      <c r="AU51" s="138"/>
      <c r="AV51" s="138"/>
      <c r="AW51" s="138"/>
      <c r="AX51" s="136"/>
      <c r="AY51" s="138"/>
      <c r="AZ51" s="139"/>
      <c r="BA51" s="138"/>
      <c r="BB51" s="138"/>
      <c r="BC51" s="138"/>
      <c r="BD51" s="136"/>
      <c r="BE51" s="138"/>
      <c r="BF51" s="138"/>
      <c r="BG51" s="139"/>
      <c r="BH51" s="138"/>
      <c r="BI51" s="138"/>
      <c r="BJ51" s="136"/>
      <c r="BK51" s="138"/>
      <c r="BL51" s="138"/>
      <c r="BM51" s="139"/>
      <c r="BN51" s="136"/>
      <c r="BO51" s="138"/>
      <c r="BP51" s="138"/>
      <c r="BQ51" s="138"/>
      <c r="BR51" s="139"/>
    </row>
    <row r="52">
      <c r="A52" s="128"/>
      <c r="B52" s="128"/>
      <c r="C52" s="237"/>
      <c r="D52" s="236" t="s">
        <v>51</v>
      </c>
      <c r="E52" s="136">
        <f>COUNTIFS(Classification!$E4:$E249,$E4,Classification!$L4:$L249,$W4)</f>
        <v>9</v>
      </c>
      <c r="F52" s="138">
        <f>COUNTIFS(Classification!$E4:$E249,$F4,Classification!$L4:$L249,$W4)</f>
        <v>53</v>
      </c>
      <c r="G52" s="139">
        <f>COUNTIFS(Classification!$E4:$E249,$G4,Classification!$L4:$L249,$W4)</f>
        <v>83</v>
      </c>
      <c r="H52" s="138">
        <f>COUNTIFS(Classification!$F4:$F249,$H4,Classification!$L4:$L249,$W4)</f>
        <v>108</v>
      </c>
      <c r="I52" s="138">
        <f>COUNTIFS(Classification!$F4:$F249,$I4,Classification!$L4:$L249,$W4)</f>
        <v>10</v>
      </c>
      <c r="J52" s="138">
        <f>COUNTIFS(Classification!$F4:$F249,$J4,Classification!$L4:$L249,$W4)</f>
        <v>27</v>
      </c>
      <c r="K52" s="136">
        <f>COUNTIFS(Classification!$G4:$G249,$K4,Classification!$L4:$L249,$W4)</f>
        <v>25</v>
      </c>
      <c r="L52" s="139">
        <f>COUNTIFS(Classification!$G4:$G249,$L4,Classification!$L4:$L249,$W4)</f>
        <v>121</v>
      </c>
      <c r="M52" s="138">
        <f>COUNTIFS(Classification!$H4:$H249,$M4,Classification!$L4:$L249,$W4)</f>
        <v>85</v>
      </c>
      <c r="N52" s="138">
        <f>COUNTIFS(Classification!$H4:$H249,$N4,Classification!$L4:$L249,$W4)</f>
        <v>53</v>
      </c>
      <c r="O52" s="138">
        <f>COUNTIFS(Classification!$H4:$H249,$O4,Classification!$L4:$L249,$W4)</f>
        <v>6</v>
      </c>
      <c r="P52" s="136">
        <f>COUNTIFS(Classification!$I4:$I249,$P4,Classification!$L4:$L249,$W4)</f>
        <v>130</v>
      </c>
      <c r="Q52" s="138">
        <f>COUNTIFS(Classification!$I4:$I249,$Q4,Classification!$L4:$L249,$W4)</f>
        <v>10</v>
      </c>
      <c r="R52" s="139">
        <f>COUNTIFS(Classification!$I4:$I249,$R4,Classification!$L4:$L249,$W4)</f>
        <v>6</v>
      </c>
      <c r="S52" s="138">
        <f>COUNTIFS(Classification!$J4:$J249,$S4,Classification!$L4:$L249,$W4)</f>
        <v>58</v>
      </c>
      <c r="T52" s="138">
        <f>COUNTIFS(Classification!$J4:$J249,$T4,Classification!$L4:$L249,$W4)</f>
        <v>88</v>
      </c>
      <c r="U52" s="136">
        <f>COUNTIFS(Classification!$K4:$K249,$U4,Classification!$L4:$L249,$W4)</f>
        <v>61</v>
      </c>
      <c r="V52" s="139">
        <f>COUNTIFS(Classification!$J4:$J249,$V4,Classification!$L4:$L249,$W4)</f>
        <v>88</v>
      </c>
      <c r="W52" s="138">
        <f>COUNTIFS(Classification!$L4:$L249,$W4,Classification!$L4:$L249,$W4)</f>
        <v>146</v>
      </c>
      <c r="X52" s="138"/>
      <c r="Y52" s="136"/>
      <c r="Z52" s="138"/>
      <c r="AA52" s="139"/>
      <c r="AB52" s="138"/>
      <c r="AC52" s="138"/>
      <c r="AD52" s="138"/>
      <c r="AE52" s="138"/>
      <c r="AF52" s="138"/>
      <c r="AG52" s="138"/>
      <c r="AH52" s="136"/>
      <c r="AI52" s="138"/>
      <c r="AJ52" s="138"/>
      <c r="AK52" s="139"/>
      <c r="AL52" s="138"/>
      <c r="AM52" s="138"/>
      <c r="AN52" s="138"/>
      <c r="AO52" s="138"/>
      <c r="AP52" s="138"/>
      <c r="AQ52" s="136"/>
      <c r="AR52" s="138"/>
      <c r="AS52" s="139"/>
      <c r="AT52" s="138"/>
      <c r="AU52" s="138"/>
      <c r="AV52" s="138"/>
      <c r="AW52" s="138"/>
      <c r="AX52" s="136"/>
      <c r="AY52" s="138"/>
      <c r="AZ52" s="139"/>
      <c r="BA52" s="138"/>
      <c r="BB52" s="138"/>
      <c r="BC52" s="138"/>
      <c r="BD52" s="136"/>
      <c r="BE52" s="138"/>
      <c r="BF52" s="138"/>
      <c r="BG52" s="139"/>
      <c r="BH52" s="138"/>
      <c r="BI52" s="138"/>
      <c r="BJ52" s="136"/>
      <c r="BK52" s="138"/>
      <c r="BL52" s="138"/>
      <c r="BM52" s="139"/>
      <c r="BN52" s="136"/>
      <c r="BO52" s="138"/>
      <c r="BP52" s="138"/>
      <c r="BQ52" s="138"/>
      <c r="BR52" s="139"/>
    </row>
    <row r="53">
      <c r="A53" s="128"/>
      <c r="B53" s="128"/>
      <c r="C53" s="235" t="s">
        <v>39</v>
      </c>
      <c r="D53" s="238" t="s">
        <v>52</v>
      </c>
      <c r="E53" s="214">
        <f>COUNTIFS(Classification!$E4:$E249,$E4,Classification!$K4:$K249,$V4)</f>
        <v>8</v>
      </c>
      <c r="F53" s="215">
        <f>COUNTIFS(Classification!$E4:$E249,$F4,Classification!$K4:$K249,$V4)</f>
        <v>19</v>
      </c>
      <c r="G53" s="216">
        <f>COUNTIFS(Classification!$E4:$E249,$G4,Classification!$K4:$K249,$V4)</f>
        <v>61</v>
      </c>
      <c r="H53" s="215">
        <f>COUNTIFS(Classification!$F4:$F249,$H4,Classification!$K4:$K249,$V4)</f>
        <v>75</v>
      </c>
      <c r="I53" s="215">
        <f>COUNTIFS(Classification!$F4:$F249,$I4,Classification!$K4:$K249,$V4)</f>
        <v>5</v>
      </c>
      <c r="J53" s="215">
        <f>COUNTIFS(Classification!$F4:$F249,$J4,Classification!$K4:$K249,$V4)</f>
        <v>8</v>
      </c>
      <c r="K53" s="214">
        <f>COUNTIFS(Classification!$G4:$G249,$K4,Classification!$K4:$K249,$V4)</f>
        <v>15</v>
      </c>
      <c r="L53" s="216">
        <f>COUNTIFS(Classification!$G4:$G249,$L4,Classification!$K4:$K249,$V4)</f>
        <v>73</v>
      </c>
      <c r="M53" s="215">
        <f>COUNTIFS(Classification!$H4:$H249,$M4,Classification!$K4:$K249,$V4)</f>
        <v>60</v>
      </c>
      <c r="N53" s="215">
        <f>COUNTIFS(Classification!$H4:$H249,$N4,Classification!$K4:$K249,$V4)</f>
        <v>24</v>
      </c>
      <c r="O53" s="215">
        <f>COUNTIFS(Classification!$H4:$H249,$O4,Classification!$K4:$K249,$V4)</f>
        <v>4</v>
      </c>
      <c r="P53" s="214">
        <f>COUNTIFS(Classification!$I4:$I249,$P4,Classification!$K4:$K249,$V4)</f>
        <v>86</v>
      </c>
      <c r="Q53" s="215">
        <f>COUNTIFS(Classification!$I4:$I249,$Q4,Classification!$K4:$K249,$V4)</f>
        <v>1</v>
      </c>
      <c r="R53" s="216">
        <f>COUNTIFS(Classification!$I4:$I249,$R4,Classification!$K4:$K249,$V4)</f>
        <v>1</v>
      </c>
      <c r="S53" s="215">
        <f>COUNTIFS(Classification!$J4:$J249,$S4,Classification!$K4:$K249,$V4)</f>
        <v>23</v>
      </c>
      <c r="T53" s="215">
        <f>COUNTIFS(Classification!$J4:$J249,$T4,Classification!$K4:$K249,$V4)</f>
        <v>65</v>
      </c>
      <c r="U53" s="214">
        <f>COUNTIFS(Classification!$K4:$K249,$U4,Classification!$K4:$K249,$V4)</f>
        <v>0</v>
      </c>
      <c r="V53" s="216">
        <f>COUNTIFS(Classification!$J4:$J249,$V4,Classification!$K4:$K249,$V4)</f>
        <v>65</v>
      </c>
      <c r="W53" s="215"/>
      <c r="X53" s="215"/>
      <c r="Y53" s="214"/>
      <c r="Z53" s="215"/>
      <c r="AA53" s="216"/>
      <c r="AB53" s="215"/>
      <c r="AC53" s="215"/>
      <c r="AD53" s="215"/>
      <c r="AE53" s="215"/>
      <c r="AF53" s="215"/>
      <c r="AG53" s="215"/>
      <c r="AH53" s="214"/>
      <c r="AI53" s="215"/>
      <c r="AJ53" s="215"/>
      <c r="AK53" s="216"/>
      <c r="AL53" s="215"/>
      <c r="AM53" s="215"/>
      <c r="AN53" s="215"/>
      <c r="AO53" s="215"/>
      <c r="AP53" s="215"/>
      <c r="AQ53" s="214"/>
      <c r="AR53" s="215"/>
      <c r="AS53" s="216"/>
      <c r="AT53" s="215"/>
      <c r="AU53" s="215"/>
      <c r="AV53" s="215"/>
      <c r="AW53" s="215"/>
      <c r="AX53" s="214"/>
      <c r="AY53" s="215"/>
      <c r="AZ53" s="216"/>
      <c r="BA53" s="215"/>
      <c r="BB53" s="215"/>
      <c r="BC53" s="215"/>
      <c r="BD53" s="214"/>
      <c r="BE53" s="215"/>
      <c r="BF53" s="215"/>
      <c r="BG53" s="216"/>
      <c r="BH53" s="215"/>
      <c r="BI53" s="215"/>
      <c r="BJ53" s="214"/>
      <c r="BK53" s="215"/>
      <c r="BL53" s="215"/>
      <c r="BM53" s="216"/>
      <c r="BN53" s="214"/>
      <c r="BO53" s="215"/>
      <c r="BP53" s="215"/>
      <c r="BQ53" s="215"/>
      <c r="BR53" s="216"/>
    </row>
    <row r="54">
      <c r="A54" s="128"/>
      <c r="B54" s="128"/>
      <c r="C54" s="237"/>
      <c r="D54" s="240" t="s">
        <v>51</v>
      </c>
      <c r="E54" s="193">
        <f>COUNTIFS(Classification!$E4:$E249,$E4,Classification!$K4:$K249,$U4)</f>
        <v>2</v>
      </c>
      <c r="F54" s="194">
        <f>COUNTIFS(Classification!$E4:$E249,$F4,Classification!$K4:$K249,$U4)</f>
        <v>35</v>
      </c>
      <c r="G54" s="195">
        <f>COUNTIFS(Classification!$E4:$E249,$G4,Classification!$K4:$K249,$U4)</f>
        <v>25</v>
      </c>
      <c r="H54" s="194">
        <f>COUNTIFS(Classification!$F4:$F249,$H4,Classification!$K4:$K249,$U4)</f>
        <v>38</v>
      </c>
      <c r="I54" s="194">
        <f>COUNTIFS(Classification!$F4:$F249,$I4,Classification!$K4:$K249,$U4)</f>
        <v>5</v>
      </c>
      <c r="J54" s="194">
        <f>COUNTIFS(Classification!$F4:$F249,$J4,Classification!$K4:$K249,$U4)</f>
        <v>19</v>
      </c>
      <c r="K54" s="193">
        <f>COUNTIFS(Classification!$G4:$G249,$K4,Classification!$K4:$K249,$U4)</f>
        <v>12</v>
      </c>
      <c r="L54" s="195">
        <f>COUNTIFS(Classification!$G4:$G249,$L4,Classification!$K4:$K249,$U4)</f>
        <v>51</v>
      </c>
      <c r="M54" s="194">
        <f>COUNTIFS(Classification!$H4:$H249,$M4,Classification!$K4:$K249,$U4)</f>
        <v>28</v>
      </c>
      <c r="N54" s="194">
        <f>COUNTIFS(Classification!$H4:$H249,$N4,Classification!$K4:$K249,$U4)</f>
        <v>31</v>
      </c>
      <c r="O54" s="194">
        <f>COUNTIFS(Classification!$H4:$H249,$O4,Classification!$K4:$K249,$U4)</f>
        <v>2</v>
      </c>
      <c r="P54" s="193">
        <f>COUNTIFS(Classification!$I4:$I249,$P4,Classification!$K4:$K249,$U4)</f>
        <v>49</v>
      </c>
      <c r="Q54" s="194">
        <f>COUNTIFS(Classification!$I4:$I249,$Q4,Classification!$K4:$K249,$U4)</f>
        <v>9</v>
      </c>
      <c r="R54" s="195">
        <f>COUNTIFS(Classification!$I4:$I249,$R4,Classification!$K4:$K249,$U4)</f>
        <v>5</v>
      </c>
      <c r="S54" s="194">
        <f>COUNTIFS(Classification!$J4:$J249,$S4,Classification!$K4:$K249,$U4)</f>
        <v>37</v>
      </c>
      <c r="T54" s="194">
        <f>COUNTIFS(Classification!$J4:$J249,$T4,Classification!$K4:$K249,$U4)</f>
        <v>26</v>
      </c>
      <c r="U54" s="193">
        <f>COUNTIFS(Classification!$K4:$K249,$U4,Classification!$K4:$K249,$U4)</f>
        <v>63</v>
      </c>
      <c r="V54" s="195"/>
      <c r="W54" s="194"/>
      <c r="X54" s="194"/>
      <c r="Y54" s="193"/>
      <c r="Z54" s="194"/>
      <c r="AA54" s="195"/>
      <c r="AB54" s="194"/>
      <c r="AC54" s="194"/>
      <c r="AD54" s="194"/>
      <c r="AE54" s="194"/>
      <c r="AF54" s="194"/>
      <c r="AG54" s="194"/>
      <c r="AH54" s="193"/>
      <c r="AI54" s="194"/>
      <c r="AJ54" s="194"/>
      <c r="AK54" s="195"/>
      <c r="AL54" s="194"/>
      <c r="AM54" s="194"/>
      <c r="AN54" s="194"/>
      <c r="AO54" s="194"/>
      <c r="AP54" s="194"/>
      <c r="AQ54" s="193"/>
      <c r="AR54" s="194"/>
      <c r="AS54" s="195"/>
      <c r="AT54" s="194"/>
      <c r="AU54" s="194"/>
      <c r="AV54" s="194"/>
      <c r="AW54" s="194"/>
      <c r="AX54" s="193"/>
      <c r="AY54" s="194"/>
      <c r="AZ54" s="195"/>
      <c r="BA54" s="194"/>
      <c r="BB54" s="194"/>
      <c r="BC54" s="194"/>
      <c r="BD54" s="193"/>
      <c r="BE54" s="194"/>
      <c r="BF54" s="194"/>
      <c r="BG54" s="195"/>
      <c r="BH54" s="194"/>
      <c r="BI54" s="194"/>
      <c r="BJ54" s="193"/>
      <c r="BK54" s="194"/>
      <c r="BL54" s="194"/>
      <c r="BM54" s="195"/>
      <c r="BN54" s="193"/>
      <c r="BO54" s="194"/>
      <c r="BP54" s="194"/>
      <c r="BQ54" s="194"/>
      <c r="BR54" s="195"/>
    </row>
    <row r="55">
      <c r="A55" s="128"/>
      <c r="B55" s="128"/>
      <c r="C55" s="235" t="s">
        <v>38</v>
      </c>
      <c r="D55" s="236" t="s">
        <v>52</v>
      </c>
      <c r="E55" s="136">
        <f>COUNTIFS(Classification!$E4:$E249,$E4,Classification!$J4:$J249,$T4)</f>
        <v>8</v>
      </c>
      <c r="F55" s="138">
        <f>COUNTIFS(Classification!$E4:$E249,$F4,Classification!$J4:$J249,$T4)</f>
        <v>29</v>
      </c>
      <c r="G55" s="139">
        <f>COUNTIFS(Classification!$E4:$E249,$G4,Classification!$J4:$J249,$T4)</f>
        <v>54</v>
      </c>
      <c r="H55" s="138">
        <f>COUNTIFS(Classification!$F4:$F249,$H4,Classification!$J4:$J249,$T4)</f>
        <v>73</v>
      </c>
      <c r="I55" s="138">
        <f>COUNTIFS(Classification!$F4:$F249,$I4,Classification!$J4:$J249,$T4)</f>
        <v>4</v>
      </c>
      <c r="J55" s="138">
        <f>COUNTIFS(Classification!$F4:$F249,$J4,Classification!$J4:$J249,$T4)</f>
        <v>14</v>
      </c>
      <c r="K55" s="136">
        <f>COUNTIFS(Classification!$G4:$G249,$K4,Classification!$J4:$J249,$T4)</f>
        <v>18</v>
      </c>
      <c r="L55" s="139">
        <f>COUNTIFS(Classification!$G4:$G249,$L4,Classification!$J4:$J249,$T4)</f>
        <v>73</v>
      </c>
      <c r="M55" s="138">
        <f>COUNTIFS(Classification!$H4:$H249,$M4,Classification!$J4:$J249,$T4)</f>
        <v>50</v>
      </c>
      <c r="N55" s="138">
        <f>COUNTIFS(Classification!$H4:$H249,$N4,Classification!$J4:$J249,$T4)</f>
        <v>35</v>
      </c>
      <c r="O55" s="138">
        <f>COUNTIFS(Classification!$H4:$H249,$O4,Classification!$J4:$J249,$T4)</f>
        <v>5</v>
      </c>
      <c r="P55" s="136">
        <f>COUNTIFS(Classification!$I4:$I249,$P4,Classification!$J4:$J249,$T4)</f>
        <v>85</v>
      </c>
      <c r="Q55" s="138">
        <f>COUNTIFS(Classification!$I4:$I249,$Q4,Classification!$J4:$J249,$T4)</f>
        <v>3</v>
      </c>
      <c r="R55" s="139">
        <f>COUNTIFS(Classification!$I4:$I249,$R4,Classification!$J4:$J249,$T4)</f>
        <v>3</v>
      </c>
      <c r="S55" s="138">
        <f>COUNTIFS(Classification!$J4:$J249,$S4,Classification!$J4:$J249,$T4)</f>
        <v>0</v>
      </c>
      <c r="T55" s="138">
        <f>COUNTIFS(Classification!$J4:$J249,$T4,Classification!$J4:$J249,$T4)</f>
        <v>91</v>
      </c>
      <c r="U55" s="136"/>
      <c r="V55" s="139"/>
      <c r="W55" s="138"/>
      <c r="X55" s="138"/>
      <c r="Y55" s="136"/>
      <c r="Z55" s="138"/>
      <c r="AA55" s="139"/>
      <c r="AB55" s="138"/>
      <c r="AC55" s="138"/>
      <c r="AD55" s="138"/>
      <c r="AE55" s="138"/>
      <c r="AF55" s="138"/>
      <c r="AG55" s="138"/>
      <c r="AH55" s="136"/>
      <c r="AI55" s="138"/>
      <c r="AJ55" s="138"/>
      <c r="AK55" s="139"/>
      <c r="AL55" s="138"/>
      <c r="AM55" s="138"/>
      <c r="AN55" s="138"/>
      <c r="AO55" s="138"/>
      <c r="AP55" s="138"/>
      <c r="AQ55" s="136"/>
      <c r="AR55" s="138"/>
      <c r="AS55" s="139"/>
      <c r="AT55" s="138"/>
      <c r="AU55" s="138"/>
      <c r="AV55" s="138"/>
      <c r="AW55" s="138"/>
      <c r="AX55" s="136"/>
      <c r="AY55" s="138"/>
      <c r="AZ55" s="139"/>
      <c r="BA55" s="138"/>
      <c r="BB55" s="138"/>
      <c r="BC55" s="138"/>
      <c r="BD55" s="136"/>
      <c r="BE55" s="138"/>
      <c r="BF55" s="138"/>
      <c r="BG55" s="139"/>
      <c r="BH55" s="138"/>
      <c r="BI55" s="138"/>
      <c r="BJ55" s="136"/>
      <c r="BK55" s="138"/>
      <c r="BL55" s="138"/>
      <c r="BM55" s="139"/>
      <c r="BN55" s="136"/>
      <c r="BO55" s="138"/>
      <c r="BP55" s="138"/>
      <c r="BQ55" s="138"/>
      <c r="BR55" s="139"/>
    </row>
    <row r="56">
      <c r="A56" s="128"/>
      <c r="B56" s="128"/>
      <c r="C56" s="237"/>
      <c r="D56" s="236" t="s">
        <v>51</v>
      </c>
      <c r="E56" s="136">
        <f>COUNTIFS(Classification!$E4:$E249,$E4,Classification!$J4:$J249,$S4)</f>
        <v>2</v>
      </c>
      <c r="F56" s="138">
        <f>COUNTIFS(Classification!$E4:$E249,$F4,Classification!$J4:$J249,$S4)</f>
        <v>26</v>
      </c>
      <c r="G56" s="139">
        <f>COUNTIFS(Classification!$E4:$E249,$G4,Classification!$J4:$J249,$S4)</f>
        <v>32</v>
      </c>
      <c r="H56" s="138">
        <f>COUNTIFS(Classification!$F4:$F249,$H4,Classification!$J4:$J249,$S4)</f>
        <v>40</v>
      </c>
      <c r="I56" s="138">
        <f>COUNTIFS(Classification!$F4:$F249,$I4,Classification!$J4:$J249,$S4)</f>
        <v>7</v>
      </c>
      <c r="J56" s="138">
        <f>COUNTIFS(Classification!$F4:$F249,$J4,Classification!$J4:$J249,$S4)</f>
        <v>13</v>
      </c>
      <c r="K56" s="136">
        <f>COUNTIFS(Classification!$G4:$G249,$K4,Classification!$J4:$J249,$S4)</f>
        <v>9</v>
      </c>
      <c r="L56" s="139">
        <f>COUNTIFS(Classification!$G4:$G249,$L4,Classification!$J4:$J249,$S4)</f>
        <v>52</v>
      </c>
      <c r="M56" s="138">
        <f>COUNTIFS(Classification!$H4:$H249,$M4,Classification!$J4:$J249,$S4)</f>
        <v>38</v>
      </c>
      <c r="N56" s="138">
        <f>COUNTIFS(Classification!$H4:$H249,$N4,Classification!$J4:$J249,$S4)</f>
        <v>20</v>
      </c>
      <c r="O56" s="138">
        <f>COUNTIFS(Classification!$H4:$H249,$O4,Classification!$J4:$J249,$S4)</f>
        <v>2</v>
      </c>
      <c r="P56" s="136">
        <f>COUNTIFS(Classification!$I4:$I249,$P4,Classification!$J4:$J249,$S4)</f>
        <v>51</v>
      </c>
      <c r="Q56" s="138">
        <f>COUNTIFS(Classification!$I4:$I249,$Q4,Classification!$J4:$J249,$S4)</f>
        <v>7</v>
      </c>
      <c r="R56" s="139">
        <f>COUNTIFS(Classification!$I4:$I249,$R4,Classification!$J4:$J249,$S4)</f>
        <v>3</v>
      </c>
      <c r="S56" s="138">
        <f>COUNTIFS(Classification!$J4:$J249,$S4,Classification!$J4:$J249,$S4)</f>
        <v>61</v>
      </c>
      <c r="T56" s="138"/>
      <c r="U56" s="136"/>
      <c r="V56" s="139"/>
      <c r="W56" s="138"/>
      <c r="X56" s="138"/>
      <c r="Y56" s="136"/>
      <c r="Z56" s="138"/>
      <c r="AA56" s="139"/>
      <c r="AB56" s="138"/>
      <c r="AC56" s="138"/>
      <c r="AD56" s="138"/>
      <c r="AE56" s="138"/>
      <c r="AF56" s="138"/>
      <c r="AG56" s="138"/>
      <c r="AH56" s="136"/>
      <c r="AI56" s="138"/>
      <c r="AJ56" s="138"/>
      <c r="AK56" s="139"/>
      <c r="AL56" s="138"/>
      <c r="AM56" s="138"/>
      <c r="AN56" s="138"/>
      <c r="AO56" s="138"/>
      <c r="AP56" s="138"/>
      <c r="AQ56" s="136"/>
      <c r="AR56" s="138"/>
      <c r="AS56" s="139"/>
      <c r="AT56" s="138"/>
      <c r="AU56" s="138"/>
      <c r="AV56" s="138"/>
      <c r="AW56" s="138"/>
      <c r="AX56" s="136"/>
      <c r="AY56" s="138"/>
      <c r="AZ56" s="139"/>
      <c r="BA56" s="138"/>
      <c r="BB56" s="138"/>
      <c r="BC56" s="138"/>
      <c r="BD56" s="136"/>
      <c r="BE56" s="138"/>
      <c r="BF56" s="138"/>
      <c r="BG56" s="139"/>
      <c r="BH56" s="138"/>
      <c r="BI56" s="138"/>
      <c r="BJ56" s="136"/>
      <c r="BK56" s="138"/>
      <c r="BL56" s="138"/>
      <c r="BM56" s="139"/>
      <c r="BN56" s="136"/>
      <c r="BO56" s="138"/>
      <c r="BP56" s="138"/>
      <c r="BQ56" s="138"/>
      <c r="BR56" s="139"/>
    </row>
    <row r="57">
      <c r="A57" s="128"/>
      <c r="B57" s="128"/>
      <c r="C57" s="235" t="s">
        <v>37</v>
      </c>
      <c r="D57" s="233" t="s">
        <v>50</v>
      </c>
      <c r="E57" s="214">
        <f>COUNTIFS(Classification!$E4:$E249,$E4,Classification!$I4:$I249,$R4)</f>
        <v>1</v>
      </c>
      <c r="F57" s="215">
        <f>COUNTIFS(Classification!$E4:$E249,$F4,Classification!$I4:$I249,$R4)</f>
        <v>2</v>
      </c>
      <c r="G57" s="216">
        <f>COUNTIFS(Classification!$E4:$E249,$G4,Classification!$I4:$I249,$R4)</f>
        <v>3</v>
      </c>
      <c r="H57" s="215">
        <f>COUNTIFS(Classification!$F4:$F249,$H4,Classification!$I4:$I249,$R4)</f>
        <v>4</v>
      </c>
      <c r="I57" s="215">
        <f>COUNTIFS(Classification!$F4:$F249,$I4,Classification!$I4:$I249,$R4)</f>
        <v>1</v>
      </c>
      <c r="J57" s="215">
        <f>COUNTIFS(Classification!$F4:$F249,$J4,Classification!$I4:$I249,$R4)</f>
        <v>1</v>
      </c>
      <c r="K57" s="214">
        <f>COUNTIFS(Classification!$G4:$G249,$K4,Classification!$I4:$I249,$R4)</f>
        <v>1</v>
      </c>
      <c r="L57" s="216">
        <f>COUNTIFS(Classification!$G4:$G249,$L4,Classification!$I4:$I249,$R4)</f>
        <v>5</v>
      </c>
      <c r="M57" s="215">
        <f>COUNTIFS(Classification!$H4:$H249,$M4,Classification!$I4:$I249,$R4)</f>
        <v>1</v>
      </c>
      <c r="N57" s="215">
        <f>COUNTIFS(Classification!$H4:$H249,$N4,Classification!$I4:$I249,$R4)</f>
        <v>5</v>
      </c>
      <c r="O57" s="215">
        <f>COUNTIFS(Classification!$H4:$H249,$O4,Classification!$I4:$I249,$R4)</f>
        <v>0</v>
      </c>
      <c r="P57" s="214">
        <f>COUNTIFS(Classification!$I4:$I249,$P4,Classification!$I4:$I249,$R4)</f>
        <v>0</v>
      </c>
      <c r="Q57" s="215">
        <f>COUNTIFS(Classification!$I4:$I249,$Q4,Classification!$I4:$I249,$R4)</f>
        <v>0</v>
      </c>
      <c r="R57" s="216">
        <f>COUNTIFS(Classification!$I4:$I249,$R4,Classification!$I4:$I249,$R4)</f>
        <v>6</v>
      </c>
      <c r="S57" s="215"/>
      <c r="T57" s="215"/>
      <c r="U57" s="214"/>
      <c r="V57" s="216"/>
      <c r="W57" s="215"/>
      <c r="X57" s="215"/>
      <c r="Y57" s="214"/>
      <c r="Z57" s="215"/>
      <c r="AA57" s="216"/>
      <c r="AB57" s="215"/>
      <c r="AC57" s="215"/>
      <c r="AD57" s="215"/>
      <c r="AE57" s="215"/>
      <c r="AF57" s="215"/>
      <c r="AG57" s="215"/>
      <c r="AH57" s="214"/>
      <c r="AI57" s="215"/>
      <c r="AJ57" s="215"/>
      <c r="AK57" s="216"/>
      <c r="AL57" s="215"/>
      <c r="AM57" s="215"/>
      <c r="AN57" s="215"/>
      <c r="AO57" s="215"/>
      <c r="AP57" s="215"/>
      <c r="AQ57" s="214"/>
      <c r="AR57" s="215"/>
      <c r="AS57" s="216"/>
      <c r="AT57" s="215"/>
      <c r="AU57" s="215"/>
      <c r="AV57" s="215"/>
      <c r="AW57" s="215"/>
      <c r="AX57" s="214"/>
      <c r="AY57" s="215"/>
      <c r="AZ57" s="216"/>
      <c r="BA57" s="215"/>
      <c r="BB57" s="215"/>
      <c r="BC57" s="215"/>
      <c r="BD57" s="214"/>
      <c r="BE57" s="215"/>
      <c r="BF57" s="215"/>
      <c r="BG57" s="216"/>
      <c r="BH57" s="215"/>
      <c r="BI57" s="215"/>
      <c r="BJ57" s="214"/>
      <c r="BK57" s="215"/>
      <c r="BL57" s="215"/>
      <c r="BM57" s="216"/>
      <c r="BN57" s="214"/>
      <c r="BO57" s="215"/>
      <c r="BP57" s="215"/>
      <c r="BQ57" s="215"/>
      <c r="BR57" s="216"/>
    </row>
    <row r="58">
      <c r="A58" s="128"/>
      <c r="B58" s="128"/>
      <c r="C58" s="128"/>
      <c r="D58" s="236" t="s">
        <v>57</v>
      </c>
      <c r="E58" s="136">
        <f>COUNTIFS(Classification!$E4:$E249,$E4,Classification!$I4:$I249,$Q4)</f>
        <v>1</v>
      </c>
      <c r="F58" s="138">
        <f>COUNTIFS(Classification!$E4:$E249,$F4,Classification!$I4:$I249,$Q4)</f>
        <v>1</v>
      </c>
      <c r="G58" s="139">
        <f>COUNTIFS(Classification!$E4:$E249,$G4,Classification!$I4:$I249,$Q4)</f>
        <v>7</v>
      </c>
      <c r="H58" s="138">
        <f>COUNTIFS(Classification!$F4:$F249,$H4,Classification!$I4:$I249,$Q4)</f>
        <v>7</v>
      </c>
      <c r="I58" s="138">
        <f>COUNTIFS(Classification!$F4:$F249,$I4,Classification!$I4:$I249,$Q4)</f>
        <v>0</v>
      </c>
      <c r="J58" s="138">
        <f>COUNTIFS(Classification!$F4:$F249,$J4,Classification!$I4:$I249,$Q4)</f>
        <v>2</v>
      </c>
      <c r="K58" s="136">
        <f>COUNTIFS(Classification!$G4:$G249,$K4,Classification!$I4:$I249,$Q4)</f>
        <v>1</v>
      </c>
      <c r="L58" s="139">
        <f>COUNTIFS(Classification!$G4:$G249,$L4,Classification!$I4:$I249,$Q4)</f>
        <v>9</v>
      </c>
      <c r="M58" s="138">
        <f>COUNTIFS(Classification!$H4:$H249,$M4,Classification!$I4:$I249,$Q4)</f>
        <v>2</v>
      </c>
      <c r="N58" s="138">
        <f>COUNTIFS(Classification!$H4:$H249,$N4,Classification!$I4:$I249,$Q4)</f>
        <v>7</v>
      </c>
      <c r="O58" s="138">
        <f>COUNTIFS(Classification!$H4:$H249,$O4,Classification!$I4:$I249,$Q4)</f>
        <v>0</v>
      </c>
      <c r="P58" s="136">
        <f>COUNTIFS(Classification!$I4:$I249,$P4,Classification!$I4:$I249,$Q4)</f>
        <v>0</v>
      </c>
      <c r="Q58" s="138">
        <f>COUNTIFS(Classification!$I4:$I249,$Q4,Classification!$I4:$I249,$Q4)</f>
        <v>10</v>
      </c>
      <c r="R58" s="139"/>
      <c r="S58" s="138"/>
      <c r="T58" s="138"/>
      <c r="U58" s="136"/>
      <c r="V58" s="139"/>
      <c r="W58" s="138"/>
      <c r="X58" s="138"/>
      <c r="Y58" s="136"/>
      <c r="Z58" s="138"/>
      <c r="AA58" s="139"/>
      <c r="AB58" s="138"/>
      <c r="AC58" s="138"/>
      <c r="AD58" s="138"/>
      <c r="AE58" s="138"/>
      <c r="AF58" s="138"/>
      <c r="AG58" s="138"/>
      <c r="AH58" s="136"/>
      <c r="AI58" s="138"/>
      <c r="AJ58" s="138"/>
      <c r="AK58" s="139"/>
      <c r="AL58" s="138"/>
      <c r="AM58" s="138"/>
      <c r="AN58" s="138"/>
      <c r="AO58" s="138"/>
      <c r="AP58" s="138"/>
      <c r="AQ58" s="136"/>
      <c r="AR58" s="138"/>
      <c r="AS58" s="139"/>
      <c r="AT58" s="138"/>
      <c r="AU58" s="138"/>
      <c r="AV58" s="138"/>
      <c r="AW58" s="138"/>
      <c r="AX58" s="136"/>
      <c r="AY58" s="138"/>
      <c r="AZ58" s="139"/>
      <c r="BA58" s="138"/>
      <c r="BB58" s="138"/>
      <c r="BC58" s="138"/>
      <c r="BD58" s="136"/>
      <c r="BE58" s="138"/>
      <c r="BF58" s="138"/>
      <c r="BG58" s="139"/>
      <c r="BH58" s="138"/>
      <c r="BI58" s="138"/>
      <c r="BJ58" s="136"/>
      <c r="BK58" s="138"/>
      <c r="BL58" s="138"/>
      <c r="BM58" s="139"/>
      <c r="BN58" s="136"/>
      <c r="BO58" s="138"/>
      <c r="BP58" s="138"/>
      <c r="BQ58" s="138"/>
      <c r="BR58" s="139"/>
    </row>
    <row r="59">
      <c r="A59" s="128"/>
      <c r="B59" s="237"/>
      <c r="C59" s="237"/>
      <c r="D59" s="232" t="s">
        <v>56</v>
      </c>
      <c r="E59" s="193">
        <f>COUNTIFS(Classification!$E4:$E249,$E4,Classification!$I4:$I249,$P4)</f>
        <v>8</v>
      </c>
      <c r="F59" s="194">
        <f>COUNTIFS(Classification!$E4:$E249,$F4,Classification!$I4:$I249,$P4)</f>
        <v>52</v>
      </c>
      <c r="G59" s="195">
        <f>COUNTIFS(Classification!$E4:$E249,$G4,Classification!$I4:$I249,$P4)</f>
        <v>76</v>
      </c>
      <c r="H59" s="194">
        <f>COUNTIFS(Classification!$F4:$F249,$H4,Classification!$I4:$I249,$P4)</f>
        <v>102</v>
      </c>
      <c r="I59" s="194">
        <f>COUNTIFS(Classification!$F4:$F249,$I4,Classification!$I4:$I249,$P4)</f>
        <v>10</v>
      </c>
      <c r="J59" s="194">
        <f>COUNTIFS(Classification!$F4:$F249,$J4,Classification!$I4:$I249,$P4)</f>
        <v>24</v>
      </c>
      <c r="K59" s="193">
        <f>COUNTIFS(Classification!$G4:$G249,$K4,Classification!$I4:$I249,$P4)</f>
        <v>25</v>
      </c>
      <c r="L59" s="195">
        <f>COUNTIFS(Classification!$G4:$G249,$L4,Classification!$I4:$I249,$P4)</f>
        <v>111</v>
      </c>
      <c r="M59" s="194">
        <f>COUNTIFS(Classification!$H4:$H249,$M4,Classification!$I4:$I249,$P4)</f>
        <v>85</v>
      </c>
      <c r="N59" s="194">
        <f>COUNTIFS(Classification!$H4:$H249,$N4,Classification!$I4:$I249,$P4)</f>
        <v>43</v>
      </c>
      <c r="O59" s="194">
        <f>COUNTIFS(Classification!$H4:$H249,$O4,Classification!$I4:$I249,$P4)</f>
        <v>7</v>
      </c>
      <c r="P59" s="193">
        <f>COUNTIFS(Classification!$I4:$I249,$P4,Classification!$I4:$I249,$P4)</f>
        <v>136</v>
      </c>
      <c r="Q59" s="194"/>
      <c r="R59" s="195"/>
      <c r="S59" s="194"/>
      <c r="T59" s="194"/>
      <c r="U59" s="193"/>
      <c r="V59" s="195"/>
      <c r="W59" s="194"/>
      <c r="X59" s="194"/>
      <c r="Y59" s="193"/>
      <c r="Z59" s="194"/>
      <c r="AA59" s="195"/>
      <c r="AB59" s="194"/>
      <c r="AC59" s="194"/>
      <c r="AD59" s="194"/>
      <c r="AE59" s="194"/>
      <c r="AF59" s="194"/>
      <c r="AG59" s="194"/>
      <c r="AH59" s="193"/>
      <c r="AI59" s="194"/>
      <c r="AJ59" s="194"/>
      <c r="AK59" s="195"/>
      <c r="AL59" s="194"/>
      <c r="AM59" s="194"/>
      <c r="AN59" s="194"/>
      <c r="AO59" s="194"/>
      <c r="AP59" s="194"/>
      <c r="AQ59" s="193"/>
      <c r="AR59" s="194"/>
      <c r="AS59" s="195"/>
      <c r="AT59" s="194"/>
      <c r="AU59" s="194"/>
      <c r="AV59" s="194"/>
      <c r="AW59" s="194"/>
      <c r="AX59" s="193"/>
      <c r="AY59" s="194"/>
      <c r="AZ59" s="195"/>
      <c r="BA59" s="194"/>
      <c r="BB59" s="194"/>
      <c r="BC59" s="194"/>
      <c r="BD59" s="193"/>
      <c r="BE59" s="194"/>
      <c r="BF59" s="194"/>
      <c r="BG59" s="195"/>
      <c r="BH59" s="194"/>
      <c r="BI59" s="194"/>
      <c r="BJ59" s="193"/>
      <c r="BK59" s="194"/>
      <c r="BL59" s="194"/>
      <c r="BM59" s="195"/>
      <c r="BN59" s="193"/>
      <c r="BO59" s="194"/>
      <c r="BP59" s="194"/>
      <c r="BQ59" s="194"/>
      <c r="BR59" s="195"/>
    </row>
    <row r="60">
      <c r="A60" s="128"/>
      <c r="B60" s="234" t="s">
        <v>3</v>
      </c>
      <c r="C60" s="235" t="s">
        <v>36</v>
      </c>
      <c r="D60" s="236" t="s">
        <v>55</v>
      </c>
      <c r="E60" s="136">
        <f>COUNTIFS(Classification!$E4:$E249,$E4,Classification!$H4:$H249,$O4)</f>
        <v>1</v>
      </c>
      <c r="F60" s="138">
        <f>COUNTIFS(Classification!$E4:$E249,$F4,Classification!$H4:$H249,$O4)</f>
        <v>3</v>
      </c>
      <c r="G60" s="139">
        <f>COUNTIFS(Classification!$E4:$E249,$G4,Classification!$H4:$H249,$O4)</f>
        <v>3</v>
      </c>
      <c r="H60" s="138">
        <f>COUNTIFS(Classification!$F4:$F249,$H4,Classification!$H4:$H249,$O4)</f>
        <v>6</v>
      </c>
      <c r="I60" s="138">
        <f>COUNTIFS(Classification!$F4:$F249,$I4,Classification!$H4:$H249,$O4)</f>
        <v>1</v>
      </c>
      <c r="J60" s="138">
        <f>COUNTIFS(Classification!$F4:$F249,$J4,Classification!$H4:$H249,$O4)</f>
        <v>0</v>
      </c>
      <c r="K60" s="136">
        <f>COUNTIFS(Classification!$G4:$G249,$K4,Classification!$H4:$H249,$O4)</f>
        <v>2</v>
      </c>
      <c r="L60" s="139">
        <f>COUNTIFS(Classification!$G4:$G249,$L4,Classification!$H4:$H249,$O4)</f>
        <v>5</v>
      </c>
      <c r="M60" s="138">
        <f>COUNTIFS(Classification!$H4:$H249,$M4,Classification!$H4:$H249,$O4)</f>
        <v>0</v>
      </c>
      <c r="N60" s="138">
        <f>COUNTIFS(Classification!$H4:$H249,$N4,Classification!$H4:$H249,$O4)</f>
        <v>0</v>
      </c>
      <c r="O60" s="138">
        <f>COUNTIFS(Classification!$H4:$H249,$O4,Classification!$H4:$H249,$O4)</f>
        <v>7</v>
      </c>
      <c r="P60" s="136"/>
      <c r="Q60" s="138"/>
      <c r="R60" s="139"/>
      <c r="S60" s="138"/>
      <c r="T60" s="138"/>
      <c r="U60" s="136"/>
      <c r="V60" s="139"/>
      <c r="W60" s="138"/>
      <c r="X60" s="138"/>
      <c r="Y60" s="136"/>
      <c r="Z60" s="138"/>
      <c r="AA60" s="139"/>
      <c r="AB60" s="138"/>
      <c r="AC60" s="138"/>
      <c r="AD60" s="138"/>
      <c r="AE60" s="138"/>
      <c r="AF60" s="138"/>
      <c r="AG60" s="138"/>
      <c r="AH60" s="136"/>
      <c r="AI60" s="138"/>
      <c r="AJ60" s="138"/>
      <c r="AK60" s="139"/>
      <c r="AL60" s="138"/>
      <c r="AM60" s="138"/>
      <c r="AN60" s="138"/>
      <c r="AO60" s="138"/>
      <c r="AP60" s="138"/>
      <c r="AQ60" s="136"/>
      <c r="AR60" s="138"/>
      <c r="AS60" s="139"/>
      <c r="AT60" s="138"/>
      <c r="AU60" s="138"/>
      <c r="AV60" s="138"/>
      <c r="AW60" s="138"/>
      <c r="AX60" s="136"/>
      <c r="AY60" s="138"/>
      <c r="AZ60" s="139"/>
      <c r="BA60" s="138"/>
      <c r="BB60" s="138"/>
      <c r="BC60" s="138"/>
      <c r="BD60" s="136"/>
      <c r="BE60" s="138"/>
      <c r="BF60" s="138"/>
      <c r="BG60" s="139"/>
      <c r="BH60" s="138"/>
      <c r="BI60" s="138"/>
      <c r="BJ60" s="136"/>
      <c r="BK60" s="138"/>
      <c r="BL60" s="138"/>
      <c r="BM60" s="139"/>
      <c r="BN60" s="136"/>
      <c r="BO60" s="138"/>
      <c r="BP60" s="138"/>
      <c r="BQ60" s="138"/>
      <c r="BR60" s="139"/>
    </row>
    <row r="61">
      <c r="A61" s="128"/>
      <c r="B61" s="128"/>
      <c r="C61" s="128"/>
      <c r="D61" s="236" t="s">
        <v>54</v>
      </c>
      <c r="E61" s="136">
        <f>COUNTIFS(Classification!$E4:$E249,$E4,Classification!$H4:$H249,$N4)</f>
        <v>6</v>
      </c>
      <c r="F61" s="138">
        <f>COUNTIFS(Classification!$E4:$E249,$F4,Classification!$H4:$H249,$N4)</f>
        <v>28</v>
      </c>
      <c r="G61" s="139">
        <f>COUNTIFS(Classification!$E4:$E249,$G4,Classification!$H4:$H249,$N4)</f>
        <v>21</v>
      </c>
      <c r="H61" s="138">
        <f>COUNTIFS(Classification!$F4:$F249,$H4,Classification!$H4:$H249,$N4)</f>
        <v>33</v>
      </c>
      <c r="I61" s="138">
        <f>COUNTIFS(Classification!$F4:$F249,$I4,Classification!$H4:$H249,$N4)</f>
        <v>5</v>
      </c>
      <c r="J61" s="138">
        <f>COUNTIFS(Classification!$F4:$F249,$J4,Classification!$H4:$H249,$N4)</f>
        <v>17</v>
      </c>
      <c r="K61" s="136">
        <f>COUNTIFS(Classification!$G4:$G249,$K4,Classification!$H4:$H249,$N4)</f>
        <v>12</v>
      </c>
      <c r="L61" s="139">
        <f>COUNTIFS(Classification!$G4:$G249,$L4,Classification!$H4:$H249,$N4)</f>
        <v>43</v>
      </c>
      <c r="M61" s="138">
        <f>COUNTIFS(Classification!$H4:$H249,$M4,Classification!$H4:$H249,$N4)</f>
        <v>0</v>
      </c>
      <c r="N61" s="138">
        <f>COUNTIFS(Classification!$H4:$H249,$N4,Classification!$H4:$H249,$N4)</f>
        <v>55</v>
      </c>
      <c r="O61" s="138"/>
      <c r="P61" s="136"/>
      <c r="Q61" s="138"/>
      <c r="R61" s="139"/>
      <c r="S61" s="138"/>
      <c r="T61" s="138"/>
      <c r="U61" s="136"/>
      <c r="V61" s="139"/>
      <c r="W61" s="138"/>
      <c r="X61" s="138"/>
      <c r="Y61" s="136"/>
      <c r="Z61" s="138"/>
      <c r="AA61" s="139"/>
      <c r="AB61" s="138"/>
      <c r="AC61" s="138"/>
      <c r="AD61" s="138"/>
      <c r="AE61" s="138"/>
      <c r="AF61" s="138"/>
      <c r="AG61" s="138"/>
      <c r="AH61" s="136"/>
      <c r="AI61" s="138"/>
      <c r="AJ61" s="138"/>
      <c r="AK61" s="139"/>
      <c r="AL61" s="138"/>
      <c r="AM61" s="138"/>
      <c r="AN61" s="138"/>
      <c r="AO61" s="138"/>
      <c r="AP61" s="138"/>
      <c r="AQ61" s="136"/>
      <c r="AR61" s="138"/>
      <c r="AS61" s="139"/>
      <c r="AT61" s="138"/>
      <c r="AU61" s="138"/>
      <c r="AV61" s="138"/>
      <c r="AW61" s="138"/>
      <c r="AX61" s="136"/>
      <c r="AY61" s="138"/>
      <c r="AZ61" s="139"/>
      <c r="BA61" s="138"/>
      <c r="BB61" s="138"/>
      <c r="BC61" s="138"/>
      <c r="BD61" s="136"/>
      <c r="BE61" s="138"/>
      <c r="BF61" s="138"/>
      <c r="BG61" s="139"/>
      <c r="BH61" s="138"/>
      <c r="BI61" s="138"/>
      <c r="BJ61" s="136"/>
      <c r="BK61" s="138"/>
      <c r="BL61" s="138"/>
      <c r="BM61" s="139"/>
      <c r="BN61" s="136"/>
      <c r="BO61" s="138"/>
      <c r="BP61" s="138"/>
      <c r="BQ61" s="138"/>
      <c r="BR61" s="139"/>
    </row>
    <row r="62">
      <c r="A62" s="128"/>
      <c r="B62" s="128"/>
      <c r="C62" s="237"/>
      <c r="D62" s="236" t="s">
        <v>53</v>
      </c>
      <c r="E62" s="136">
        <f>COUNTIFS(Classification!$E4:$E249,$E4,Classification!$H4:$H249,$M4)</f>
        <v>3</v>
      </c>
      <c r="F62" s="138">
        <f>COUNTIFS(Classification!$E4:$E249,$F4,Classification!$H4:$H249,$M4)</f>
        <v>23</v>
      </c>
      <c r="G62" s="139">
        <f>COUNTIFS(Classification!$E4:$E249,$G4,Classification!$H4:$H249,$M4)</f>
        <v>62</v>
      </c>
      <c r="H62" s="138">
        <f>COUNTIFS(Classification!$F4:$F249,$H4,Classification!$H4:$H249,$M4)</f>
        <v>74</v>
      </c>
      <c r="I62" s="138">
        <f>COUNTIFS(Classification!$F4:$F249,$I4,Classification!$H4:$H249,$M4)</f>
        <v>5</v>
      </c>
      <c r="J62" s="138">
        <f>COUNTIFS(Classification!$F4:$F249,$J4,Classification!$H4:$H249,$M4)</f>
        <v>9</v>
      </c>
      <c r="K62" s="136">
        <f>COUNTIFS(Classification!$G4:$G249,$K4,Classification!$H4:$H249,$M4)</f>
        <v>13</v>
      </c>
      <c r="L62" s="139">
        <f>COUNTIFS(Classification!$G4:$G249,$L4,Classification!$H4:$H249,$M4)</f>
        <v>75</v>
      </c>
      <c r="M62" s="138">
        <f>COUNTIFS(Classification!$H4:$H249,$M4,Classification!$H4:$H249,$M4)</f>
        <v>88</v>
      </c>
      <c r="N62" s="138"/>
      <c r="O62" s="138"/>
      <c r="P62" s="136"/>
      <c r="Q62" s="138"/>
      <c r="R62" s="139"/>
      <c r="S62" s="138"/>
      <c r="T62" s="138"/>
      <c r="U62" s="136"/>
      <c r="V62" s="139"/>
      <c r="W62" s="138"/>
      <c r="X62" s="138"/>
      <c r="Y62" s="136"/>
      <c r="Z62" s="138"/>
      <c r="AA62" s="139"/>
      <c r="AB62" s="138"/>
      <c r="AC62" s="138"/>
      <c r="AD62" s="138"/>
      <c r="AE62" s="138"/>
      <c r="AF62" s="138"/>
      <c r="AG62" s="138"/>
      <c r="AH62" s="136"/>
      <c r="AI62" s="138"/>
      <c r="AJ62" s="138"/>
      <c r="AK62" s="139"/>
      <c r="AL62" s="138"/>
      <c r="AM62" s="138"/>
      <c r="AN62" s="138"/>
      <c r="AO62" s="138"/>
      <c r="AP62" s="138"/>
      <c r="AQ62" s="136"/>
      <c r="AR62" s="138"/>
      <c r="AS62" s="139"/>
      <c r="AT62" s="138"/>
      <c r="AU62" s="138"/>
      <c r="AV62" s="138"/>
      <c r="AW62" s="138"/>
      <c r="AX62" s="136"/>
      <c r="AY62" s="138"/>
      <c r="AZ62" s="139"/>
      <c r="BA62" s="138"/>
      <c r="BB62" s="138"/>
      <c r="BC62" s="138"/>
      <c r="BD62" s="136"/>
      <c r="BE62" s="138"/>
      <c r="BF62" s="138"/>
      <c r="BG62" s="139"/>
      <c r="BH62" s="138"/>
      <c r="BI62" s="138"/>
      <c r="BJ62" s="136"/>
      <c r="BK62" s="138"/>
      <c r="BL62" s="138"/>
      <c r="BM62" s="139"/>
      <c r="BN62" s="136"/>
      <c r="BO62" s="138"/>
      <c r="BP62" s="138"/>
      <c r="BQ62" s="138"/>
      <c r="BR62" s="139"/>
    </row>
    <row r="63">
      <c r="A63" s="128"/>
      <c r="B63" s="128"/>
      <c r="C63" s="235" t="s">
        <v>35</v>
      </c>
      <c r="D63" s="233" t="s">
        <v>52</v>
      </c>
      <c r="E63" s="214">
        <f>COUNTIFS(Classification!$E4:$E249,$E4,Classification!$G4:$G249,$L4)</f>
        <v>6</v>
      </c>
      <c r="F63" s="215">
        <f>COUNTIFS(Classification!$E4:$E249,$F4,Classification!$G4:$G249,$L4)</f>
        <v>47</v>
      </c>
      <c r="G63" s="216">
        <f>COUNTIFS(Classification!$E4:$E249,$G4,Classification!$G4:$G249,$L4)</f>
        <v>71</v>
      </c>
      <c r="H63" s="215">
        <f>COUNTIFS(Classification!$F4:$F249,$H4,Classification!$G4:$G249,$L4)</f>
        <v>92</v>
      </c>
      <c r="I63" s="215">
        <f>COUNTIFS(Classification!$F4:$F249,$I4,Classification!$G4:$G249,$L4)</f>
        <v>11</v>
      </c>
      <c r="J63" s="215">
        <f>COUNTIFS(Classification!$F4:$F249,$J4,Classification!$G4:$G249,$L4)</f>
        <v>21</v>
      </c>
      <c r="K63" s="214">
        <f>COUNTIFS(Classification!$G4:$G249,$K4,Classification!$G4:$G249,$L4)</f>
        <v>0</v>
      </c>
      <c r="L63" s="216">
        <f>COUNTIFS(Classification!$G4:$G249,$L4,Classification!$G4:$G249,$L4)</f>
        <v>125</v>
      </c>
      <c r="M63" s="215"/>
      <c r="N63" s="215"/>
      <c r="O63" s="215"/>
      <c r="P63" s="214"/>
      <c r="Q63" s="215"/>
      <c r="R63" s="216"/>
      <c r="S63" s="215"/>
      <c r="T63" s="215"/>
      <c r="U63" s="214"/>
      <c r="V63" s="216"/>
      <c r="W63" s="215"/>
      <c r="X63" s="215"/>
      <c r="Y63" s="214"/>
      <c r="Z63" s="215"/>
      <c r="AA63" s="216"/>
      <c r="AB63" s="215"/>
      <c r="AC63" s="215"/>
      <c r="AD63" s="215"/>
      <c r="AE63" s="215"/>
      <c r="AF63" s="215"/>
      <c r="AG63" s="215"/>
      <c r="AH63" s="214"/>
      <c r="AI63" s="215"/>
      <c r="AJ63" s="215"/>
      <c r="AK63" s="216"/>
      <c r="AL63" s="215"/>
      <c r="AM63" s="215"/>
      <c r="AN63" s="215"/>
      <c r="AO63" s="215"/>
      <c r="AP63" s="215"/>
      <c r="AQ63" s="214"/>
      <c r="AR63" s="215"/>
      <c r="AS63" s="216"/>
      <c r="AT63" s="215"/>
      <c r="AU63" s="215"/>
      <c r="AV63" s="215"/>
      <c r="AW63" s="215"/>
      <c r="AX63" s="214"/>
      <c r="AY63" s="215"/>
      <c r="AZ63" s="216"/>
      <c r="BA63" s="215"/>
      <c r="BB63" s="215"/>
      <c r="BC63" s="215"/>
      <c r="BD63" s="214"/>
      <c r="BE63" s="215"/>
      <c r="BF63" s="215"/>
      <c r="BG63" s="216"/>
      <c r="BH63" s="215"/>
      <c r="BI63" s="215"/>
      <c r="BJ63" s="214"/>
      <c r="BK63" s="215"/>
      <c r="BL63" s="215"/>
      <c r="BM63" s="216"/>
      <c r="BN63" s="214"/>
      <c r="BO63" s="215"/>
      <c r="BP63" s="215"/>
      <c r="BQ63" s="215"/>
      <c r="BR63" s="216"/>
    </row>
    <row r="64">
      <c r="A64" s="128"/>
      <c r="B64" s="128"/>
      <c r="C64" s="237"/>
      <c r="D64" s="232" t="s">
        <v>51</v>
      </c>
      <c r="E64" s="193">
        <f>COUNTIFS(Classification!$E4:$E249,$E4,Classification!$G4:$G249,$K4)</f>
        <v>4</v>
      </c>
      <c r="F64" s="194">
        <f>COUNTIFS(Classification!$E4:$E249,$F4,Classification!$G4:$G249,$K4)</f>
        <v>8</v>
      </c>
      <c r="G64" s="195">
        <f>COUNTIFS(Classification!$E4:$E249,$G4,Classification!$G4:$G249,$K4)</f>
        <v>15</v>
      </c>
      <c r="H64" s="194">
        <f>COUNTIFS(Classification!$F4:$F249,$H4,Classification!$G4:$G249,$K4)</f>
        <v>21</v>
      </c>
      <c r="I64" s="194">
        <f>COUNTIFS(Classification!$F4:$F249,$I4,Classification!$G4:$G249,$K4)</f>
        <v>0</v>
      </c>
      <c r="J64" s="194">
        <f>COUNTIFS(Classification!$F4:$F249,$J4,Classification!$G4:$G249,$K4)</f>
        <v>6</v>
      </c>
      <c r="K64" s="193">
        <f>COUNTIFS(Classification!$G4:$G249,$K4,Classification!$G4:$G249,$K4)</f>
        <v>27</v>
      </c>
      <c r="L64" s="195"/>
      <c r="M64" s="194"/>
      <c r="N64" s="194"/>
      <c r="O64" s="194"/>
      <c r="P64" s="193"/>
      <c r="Q64" s="194"/>
      <c r="R64" s="195"/>
      <c r="S64" s="194"/>
      <c r="T64" s="194"/>
      <c r="U64" s="193"/>
      <c r="V64" s="195"/>
      <c r="W64" s="194"/>
      <c r="X64" s="194"/>
      <c r="Y64" s="193"/>
      <c r="Z64" s="194"/>
      <c r="AA64" s="195"/>
      <c r="AB64" s="194"/>
      <c r="AC64" s="194"/>
      <c r="AD64" s="194"/>
      <c r="AE64" s="194"/>
      <c r="AF64" s="194"/>
      <c r="AG64" s="194"/>
      <c r="AH64" s="193"/>
      <c r="AI64" s="194"/>
      <c r="AJ64" s="194"/>
      <c r="AK64" s="195"/>
      <c r="AL64" s="194"/>
      <c r="AM64" s="194"/>
      <c r="AN64" s="194"/>
      <c r="AO64" s="194"/>
      <c r="AP64" s="194"/>
      <c r="AQ64" s="193"/>
      <c r="AR64" s="194"/>
      <c r="AS64" s="195"/>
      <c r="AT64" s="194"/>
      <c r="AU64" s="194"/>
      <c r="AV64" s="194"/>
      <c r="AW64" s="194"/>
      <c r="AX64" s="193"/>
      <c r="AY64" s="194"/>
      <c r="AZ64" s="195"/>
      <c r="BA64" s="194"/>
      <c r="BB64" s="194"/>
      <c r="BC64" s="194"/>
      <c r="BD64" s="193"/>
      <c r="BE64" s="194"/>
      <c r="BF64" s="194"/>
      <c r="BG64" s="195"/>
      <c r="BH64" s="194"/>
      <c r="BI64" s="194"/>
      <c r="BJ64" s="193"/>
      <c r="BK64" s="194"/>
      <c r="BL64" s="194"/>
      <c r="BM64" s="195"/>
      <c r="BN64" s="193"/>
      <c r="BO64" s="194"/>
      <c r="BP64" s="194"/>
      <c r="BQ64" s="194"/>
      <c r="BR64" s="195"/>
    </row>
    <row r="65">
      <c r="A65" s="128"/>
      <c r="B65" s="128"/>
      <c r="C65" s="235" t="s">
        <v>34</v>
      </c>
      <c r="D65" s="236" t="s">
        <v>50</v>
      </c>
      <c r="E65" s="136">
        <f>COUNTIFS(Classification!$E4:$E249,$E4,Classification!$F4:$F249,$J4)</f>
        <v>1</v>
      </c>
      <c r="F65" s="138">
        <f>COUNTIFS(Classification!$E4:$E249,$F4,Classification!$F4:$F249,$J4)</f>
        <v>22</v>
      </c>
      <c r="G65" s="139">
        <f>COUNTIFS(Classification!$E4:$E249,$G4,Classification!$F4:$F249,$J4)</f>
        <v>4</v>
      </c>
      <c r="H65" s="138">
        <f>COUNTIFS(Classification!$F4:$F249,$H4,Classification!$F4:$F249,$J4)</f>
        <v>0</v>
      </c>
      <c r="I65" s="138">
        <f>COUNTIFS(Classification!$F4:$F249,$I4,Classification!$F4:$F249,$J4)</f>
        <v>0</v>
      </c>
      <c r="J65" s="138">
        <f>COUNTIFS(Classification!$F4:$F249,$J4,Classification!$F4:$F249,$J4)</f>
        <v>27</v>
      </c>
      <c r="K65" s="136"/>
      <c r="L65" s="139"/>
      <c r="M65" s="138"/>
      <c r="N65" s="138"/>
      <c r="O65" s="138"/>
      <c r="P65" s="136"/>
      <c r="Q65" s="138"/>
      <c r="R65" s="139"/>
      <c r="S65" s="138"/>
      <c r="T65" s="138"/>
      <c r="U65" s="136"/>
      <c r="V65" s="139"/>
      <c r="W65" s="138"/>
      <c r="X65" s="138"/>
      <c r="Y65" s="136"/>
      <c r="Z65" s="138"/>
      <c r="AA65" s="139"/>
      <c r="AB65" s="138"/>
      <c r="AC65" s="138"/>
      <c r="AD65" s="138"/>
      <c r="AE65" s="138"/>
      <c r="AF65" s="138"/>
      <c r="AG65" s="138"/>
      <c r="AH65" s="136"/>
      <c r="AI65" s="138"/>
      <c r="AJ65" s="138"/>
      <c r="AK65" s="139"/>
      <c r="AL65" s="138"/>
      <c r="AM65" s="138"/>
      <c r="AN65" s="138"/>
      <c r="AO65" s="138"/>
      <c r="AP65" s="138"/>
      <c r="AQ65" s="136"/>
      <c r="AR65" s="138"/>
      <c r="AS65" s="139"/>
      <c r="AT65" s="138"/>
      <c r="AU65" s="138"/>
      <c r="AV65" s="138"/>
      <c r="AW65" s="138"/>
      <c r="AX65" s="136"/>
      <c r="AY65" s="138"/>
      <c r="AZ65" s="139"/>
      <c r="BA65" s="138"/>
      <c r="BB65" s="138"/>
      <c r="BC65" s="138"/>
      <c r="BD65" s="136"/>
      <c r="BE65" s="138"/>
      <c r="BF65" s="138"/>
      <c r="BG65" s="139"/>
      <c r="BH65" s="138"/>
      <c r="BI65" s="138"/>
      <c r="BJ65" s="136"/>
      <c r="BK65" s="138"/>
      <c r="BL65" s="138"/>
      <c r="BM65" s="139"/>
      <c r="BN65" s="136"/>
      <c r="BO65" s="138"/>
      <c r="BP65" s="138"/>
      <c r="BQ65" s="138"/>
      <c r="BR65" s="139"/>
    </row>
    <row r="66">
      <c r="A66" s="128"/>
      <c r="B66" s="128"/>
      <c r="C66" s="128"/>
      <c r="D66" s="236" t="s">
        <v>49</v>
      </c>
      <c r="E66" s="136">
        <f>COUNTIFS(Classification!$E4:$E249,$E4,Classification!$F4:$F249,$I4)</f>
        <v>0</v>
      </c>
      <c r="F66" s="138">
        <f>COUNTIFS(Classification!$E4:$E249,$F4,Classification!$F4:$F249,$I4)</f>
        <v>9</v>
      </c>
      <c r="G66" s="139">
        <f>COUNTIFS(Classification!$E4:$E249,$G4,Classification!$F4:$F249,$I4)</f>
        <v>2</v>
      </c>
      <c r="H66" s="138">
        <f>COUNTIFS(Classification!$F4:$F249,$H4,Classification!$F4:$F249,$I4)</f>
        <v>0</v>
      </c>
      <c r="I66" s="138">
        <f>COUNTIFS(Classification!$F4:$F249,$I4,Classification!$F4:$F249,$I4)</f>
        <v>11</v>
      </c>
      <c r="J66" s="138"/>
      <c r="K66" s="136"/>
      <c r="L66" s="139"/>
      <c r="M66" s="138"/>
      <c r="N66" s="138"/>
      <c r="O66" s="138"/>
      <c r="P66" s="136"/>
      <c r="Q66" s="138"/>
      <c r="R66" s="139"/>
      <c r="S66" s="138"/>
      <c r="T66" s="138"/>
      <c r="U66" s="136"/>
      <c r="V66" s="139"/>
      <c r="W66" s="138"/>
      <c r="X66" s="138"/>
      <c r="Y66" s="136"/>
      <c r="Z66" s="138"/>
      <c r="AA66" s="139"/>
      <c r="AB66" s="138"/>
      <c r="AC66" s="138"/>
      <c r="AD66" s="138"/>
      <c r="AE66" s="138"/>
      <c r="AF66" s="138"/>
      <c r="AG66" s="138"/>
      <c r="AH66" s="136"/>
      <c r="AI66" s="138"/>
      <c r="AJ66" s="138"/>
      <c r="AK66" s="139"/>
      <c r="AL66" s="138"/>
      <c r="AM66" s="138"/>
      <c r="AN66" s="138"/>
      <c r="AO66" s="138"/>
      <c r="AP66" s="138"/>
      <c r="AQ66" s="136"/>
      <c r="AR66" s="138"/>
      <c r="AS66" s="139"/>
      <c r="AT66" s="138"/>
      <c r="AU66" s="138"/>
      <c r="AV66" s="138"/>
      <c r="AW66" s="138"/>
      <c r="AX66" s="136"/>
      <c r="AY66" s="138"/>
      <c r="AZ66" s="139"/>
      <c r="BA66" s="138"/>
      <c r="BB66" s="138"/>
      <c r="BC66" s="138"/>
      <c r="BD66" s="136"/>
      <c r="BE66" s="138"/>
      <c r="BF66" s="138"/>
      <c r="BG66" s="139"/>
      <c r="BH66" s="138"/>
      <c r="BI66" s="138"/>
      <c r="BJ66" s="136"/>
      <c r="BK66" s="138"/>
      <c r="BL66" s="138"/>
      <c r="BM66" s="139"/>
      <c r="BN66" s="136"/>
      <c r="BO66" s="138"/>
      <c r="BP66" s="138"/>
      <c r="BQ66" s="138"/>
      <c r="BR66" s="139"/>
    </row>
    <row r="67">
      <c r="A67" s="128"/>
      <c r="B67" s="128"/>
      <c r="C67" s="237"/>
      <c r="D67" s="236" t="s">
        <v>48</v>
      </c>
      <c r="E67" s="136">
        <f>COUNTIFS(Classification!$E4:$E249,$E4,Classification!$F4:$F249,$H4)</f>
        <v>9</v>
      </c>
      <c r="F67" s="138">
        <f>COUNTIFS(Classification!$E4:$E249,$F4,Classification!$F4:$F249,$H4)</f>
        <v>24</v>
      </c>
      <c r="G67" s="139">
        <f>COUNTIFS(Classification!$E4:$E249,$G4,Classification!$F4:$F249,$H4)</f>
        <v>80</v>
      </c>
      <c r="H67" s="138">
        <f>COUNTIFS(Classification!$F4:$F249,$H4,Classification!$F4:$F249,$H4)</f>
        <v>113</v>
      </c>
      <c r="I67" s="138"/>
      <c r="J67" s="138"/>
      <c r="K67" s="136"/>
      <c r="L67" s="139"/>
      <c r="M67" s="138"/>
      <c r="N67" s="138"/>
      <c r="O67" s="138"/>
      <c r="P67" s="136"/>
      <c r="Q67" s="138"/>
      <c r="R67" s="139"/>
      <c r="S67" s="138"/>
      <c r="T67" s="138"/>
      <c r="U67" s="136"/>
      <c r="V67" s="139"/>
      <c r="W67" s="138"/>
      <c r="X67" s="138"/>
      <c r="Y67" s="136"/>
      <c r="Z67" s="138"/>
      <c r="AA67" s="139"/>
      <c r="AB67" s="138"/>
      <c r="AC67" s="138"/>
      <c r="AD67" s="138"/>
      <c r="AE67" s="138"/>
      <c r="AF67" s="138"/>
      <c r="AG67" s="138"/>
      <c r="AH67" s="136"/>
      <c r="AI67" s="138"/>
      <c r="AJ67" s="138"/>
      <c r="AK67" s="139"/>
      <c r="AL67" s="138"/>
      <c r="AM67" s="138"/>
      <c r="AN67" s="138"/>
      <c r="AO67" s="138"/>
      <c r="AP67" s="138"/>
      <c r="AQ67" s="136"/>
      <c r="AR67" s="138"/>
      <c r="AS67" s="139"/>
      <c r="AT67" s="138"/>
      <c r="AU67" s="138"/>
      <c r="AV67" s="138"/>
      <c r="AW67" s="138"/>
      <c r="AX67" s="136"/>
      <c r="AY67" s="138"/>
      <c r="AZ67" s="139"/>
      <c r="BA67" s="138"/>
      <c r="BB67" s="138"/>
      <c r="BC67" s="138"/>
      <c r="BD67" s="136"/>
      <c r="BE67" s="138"/>
      <c r="BF67" s="138"/>
      <c r="BG67" s="139"/>
      <c r="BH67" s="138"/>
      <c r="BI67" s="138"/>
      <c r="BJ67" s="136"/>
      <c r="BK67" s="138"/>
      <c r="BL67" s="138"/>
      <c r="BM67" s="139"/>
      <c r="BN67" s="136"/>
      <c r="BO67" s="138"/>
      <c r="BP67" s="138"/>
      <c r="BQ67" s="138"/>
      <c r="BR67" s="139"/>
    </row>
    <row r="68">
      <c r="A68" s="128"/>
      <c r="B68" s="128"/>
      <c r="C68" s="235" t="s">
        <v>33</v>
      </c>
      <c r="D68" s="233" t="s">
        <v>47</v>
      </c>
      <c r="E68" s="214">
        <f>COUNTIFS(Classification!$E4:$E249,$E4,Classification!$E4:$E249,$G4)</f>
        <v>0</v>
      </c>
      <c r="F68" s="215">
        <f>COUNTIFS(Classification!$E4:$E249,$F4,Classification!$E4:$E249,$G4)</f>
        <v>0</v>
      </c>
      <c r="G68" s="216">
        <f>COUNTIFS(Classification!$E4:$E249,$G4,Classification!$E4:$E249,$G4)</f>
        <v>86</v>
      </c>
      <c r="H68" s="215"/>
      <c r="I68" s="215"/>
      <c r="J68" s="215"/>
      <c r="K68" s="214"/>
      <c r="L68" s="216"/>
      <c r="M68" s="215"/>
      <c r="N68" s="215"/>
      <c r="O68" s="215"/>
      <c r="P68" s="214"/>
      <c r="Q68" s="215"/>
      <c r="R68" s="216"/>
      <c r="S68" s="215"/>
      <c r="T68" s="215"/>
      <c r="U68" s="214"/>
      <c r="V68" s="216"/>
      <c r="W68" s="215"/>
      <c r="X68" s="215"/>
      <c r="Y68" s="214"/>
      <c r="Z68" s="215"/>
      <c r="AA68" s="216"/>
      <c r="AB68" s="215"/>
      <c r="AC68" s="215"/>
      <c r="AD68" s="215"/>
      <c r="AE68" s="215"/>
      <c r="AF68" s="215"/>
      <c r="AG68" s="215"/>
      <c r="AH68" s="214"/>
      <c r="AI68" s="215"/>
      <c r="AJ68" s="215"/>
      <c r="AK68" s="216"/>
      <c r="AL68" s="215"/>
      <c r="AM68" s="215"/>
      <c r="AN68" s="215"/>
      <c r="AO68" s="215"/>
      <c r="AP68" s="215"/>
      <c r="AQ68" s="214"/>
      <c r="AR68" s="215"/>
      <c r="AS68" s="216"/>
      <c r="AT68" s="215"/>
      <c r="AU68" s="215"/>
      <c r="AV68" s="215"/>
      <c r="AW68" s="215"/>
      <c r="AX68" s="214"/>
      <c r="AY68" s="215"/>
      <c r="AZ68" s="216"/>
      <c r="BA68" s="215"/>
      <c r="BB68" s="215"/>
      <c r="BC68" s="215"/>
      <c r="BD68" s="214"/>
      <c r="BE68" s="215"/>
      <c r="BF68" s="215"/>
      <c r="BG68" s="216"/>
      <c r="BH68" s="215"/>
      <c r="BI68" s="215"/>
      <c r="BJ68" s="214"/>
      <c r="BK68" s="215"/>
      <c r="BL68" s="215"/>
      <c r="BM68" s="216"/>
      <c r="BN68" s="214"/>
      <c r="BO68" s="215"/>
      <c r="BP68" s="215"/>
      <c r="BQ68" s="215"/>
      <c r="BR68" s="216"/>
    </row>
    <row r="69">
      <c r="A69" s="128"/>
      <c r="B69" s="128"/>
      <c r="C69" s="128"/>
      <c r="D69" s="236" t="s">
        <v>46</v>
      </c>
      <c r="E69" s="136">
        <f>COUNTIFS(Classification!$E4:$E249,$E4,Classification!$E4:$E249,$F4)</f>
        <v>0</v>
      </c>
      <c r="F69" s="138">
        <f>COUNTIFS(Classification!$E4:$E249,$F4,Classification!$E4:$E249,$F4)</f>
        <v>55</v>
      </c>
      <c r="G69" s="139"/>
      <c r="H69" s="138"/>
      <c r="I69" s="138"/>
      <c r="J69" s="138"/>
      <c r="K69" s="136"/>
      <c r="L69" s="139"/>
      <c r="M69" s="138"/>
      <c r="N69" s="138"/>
      <c r="O69" s="138"/>
      <c r="P69" s="136"/>
      <c r="Q69" s="138"/>
      <c r="R69" s="139"/>
      <c r="S69" s="138"/>
      <c r="T69" s="138"/>
      <c r="U69" s="136"/>
      <c r="V69" s="139"/>
      <c r="W69" s="138"/>
      <c r="X69" s="138"/>
      <c r="Y69" s="136"/>
      <c r="Z69" s="138"/>
      <c r="AA69" s="139"/>
      <c r="AB69" s="138"/>
      <c r="AC69" s="138"/>
      <c r="AD69" s="138"/>
      <c r="AE69" s="138"/>
      <c r="AF69" s="138"/>
      <c r="AG69" s="138"/>
      <c r="AH69" s="136"/>
      <c r="AI69" s="138"/>
      <c r="AJ69" s="138"/>
      <c r="AK69" s="139"/>
      <c r="AL69" s="138"/>
      <c r="AM69" s="138"/>
      <c r="AN69" s="138"/>
      <c r="AO69" s="138"/>
      <c r="AP69" s="138"/>
      <c r="AQ69" s="136"/>
      <c r="AR69" s="138"/>
      <c r="AS69" s="139"/>
      <c r="AT69" s="138"/>
      <c r="AU69" s="138"/>
      <c r="AV69" s="138"/>
      <c r="AW69" s="138"/>
      <c r="AX69" s="136"/>
      <c r="AY69" s="138"/>
      <c r="AZ69" s="139"/>
      <c r="BA69" s="138"/>
      <c r="BB69" s="138"/>
      <c r="BC69" s="138"/>
      <c r="BD69" s="136"/>
      <c r="BE69" s="138"/>
      <c r="BF69" s="138"/>
      <c r="BG69" s="139"/>
      <c r="BH69" s="138"/>
      <c r="BI69" s="138"/>
      <c r="BJ69" s="136"/>
      <c r="BK69" s="138"/>
      <c r="BL69" s="138"/>
      <c r="BM69" s="139"/>
      <c r="BN69" s="136"/>
      <c r="BO69" s="138"/>
      <c r="BP69" s="138"/>
      <c r="BQ69" s="138"/>
      <c r="BR69" s="139"/>
    </row>
    <row r="70">
      <c r="A70" s="237"/>
      <c r="B70" s="237"/>
      <c r="C70" s="237"/>
      <c r="D70" s="232" t="s">
        <v>45</v>
      </c>
      <c r="E70" s="193">
        <f>COUNTIFS(Classification!$E4:$E249,$E4,Classification!$E4:$E249,$E4)</f>
        <v>10</v>
      </c>
      <c r="F70" s="194"/>
      <c r="G70" s="195"/>
      <c r="H70" s="194"/>
      <c r="I70" s="194"/>
      <c r="J70" s="194"/>
      <c r="K70" s="193"/>
      <c r="L70" s="195"/>
      <c r="M70" s="194"/>
      <c r="N70" s="194"/>
      <c r="O70" s="194"/>
      <c r="P70" s="193"/>
      <c r="Q70" s="194"/>
      <c r="R70" s="195"/>
      <c r="S70" s="194"/>
      <c r="T70" s="194"/>
      <c r="U70" s="193"/>
      <c r="V70" s="195"/>
      <c r="W70" s="194"/>
      <c r="X70" s="194"/>
      <c r="Y70" s="193"/>
      <c r="Z70" s="194"/>
      <c r="AA70" s="195"/>
      <c r="AB70" s="194"/>
      <c r="AC70" s="194"/>
      <c r="AD70" s="194"/>
      <c r="AE70" s="194"/>
      <c r="AF70" s="194"/>
      <c r="AG70" s="194"/>
      <c r="AH70" s="193"/>
      <c r="AI70" s="194"/>
      <c r="AJ70" s="194"/>
      <c r="AK70" s="195"/>
      <c r="AL70" s="194"/>
      <c r="AM70" s="194"/>
      <c r="AN70" s="194"/>
      <c r="AO70" s="194"/>
      <c r="AP70" s="194"/>
      <c r="AQ70" s="193"/>
      <c r="AR70" s="194"/>
      <c r="AS70" s="195"/>
      <c r="AT70" s="194"/>
      <c r="AU70" s="194"/>
      <c r="AV70" s="194"/>
      <c r="AW70" s="194"/>
      <c r="AX70" s="193"/>
      <c r="AY70" s="194"/>
      <c r="AZ70" s="195"/>
      <c r="BA70" s="194"/>
      <c r="BB70" s="194"/>
      <c r="BC70" s="194"/>
      <c r="BD70" s="193"/>
      <c r="BE70" s="194"/>
      <c r="BF70" s="194"/>
      <c r="BG70" s="195"/>
      <c r="BH70" s="194"/>
      <c r="BI70" s="194"/>
      <c r="BJ70" s="193"/>
      <c r="BK70" s="194"/>
      <c r="BL70" s="194"/>
      <c r="BM70" s="195"/>
      <c r="BN70" s="193"/>
      <c r="BO70" s="194"/>
      <c r="BP70" s="194"/>
      <c r="BQ70" s="194"/>
      <c r="BR70" s="195"/>
    </row>
    <row r="71">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row>
    <row r="72">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row>
  </sheetData>
  <mergeCells count="53">
    <mergeCell ref="C30:C32"/>
    <mergeCell ref="C23:C25"/>
    <mergeCell ref="C26:C29"/>
    <mergeCell ref="AB3:AG3"/>
    <mergeCell ref="W3:X3"/>
    <mergeCell ref="Y3:AA3"/>
    <mergeCell ref="AL3:AP3"/>
    <mergeCell ref="AH3:AK3"/>
    <mergeCell ref="P3:R3"/>
    <mergeCell ref="C33:C37"/>
    <mergeCell ref="C38:C41"/>
    <mergeCell ref="E2:O2"/>
    <mergeCell ref="P2:X2"/>
    <mergeCell ref="S3:T3"/>
    <mergeCell ref="U3:V3"/>
    <mergeCell ref="E3:G3"/>
    <mergeCell ref="H3:J3"/>
    <mergeCell ref="M3:O3"/>
    <mergeCell ref="K3:L3"/>
    <mergeCell ref="BA3:BC3"/>
    <mergeCell ref="AX3:AZ3"/>
    <mergeCell ref="C63:C64"/>
    <mergeCell ref="C60:C62"/>
    <mergeCell ref="B5:C9"/>
    <mergeCell ref="A1:D4"/>
    <mergeCell ref="B30:B50"/>
    <mergeCell ref="A16:A70"/>
    <mergeCell ref="A5:A15"/>
    <mergeCell ref="B16:B29"/>
    <mergeCell ref="B60:B70"/>
    <mergeCell ref="B51:B59"/>
    <mergeCell ref="C55:C56"/>
    <mergeCell ref="C53:C54"/>
    <mergeCell ref="C51:C52"/>
    <mergeCell ref="C42:C47"/>
    <mergeCell ref="C48:C50"/>
    <mergeCell ref="C65:C67"/>
    <mergeCell ref="C68:C70"/>
    <mergeCell ref="C57:C59"/>
    <mergeCell ref="C20:C22"/>
    <mergeCell ref="C16:C19"/>
    <mergeCell ref="B14:C15"/>
    <mergeCell ref="B10:C13"/>
    <mergeCell ref="E1:BG1"/>
    <mergeCell ref="BH1:BR1"/>
    <mergeCell ref="AQ3:AS3"/>
    <mergeCell ref="AT3:AW3"/>
    <mergeCell ref="BJ2:BM3"/>
    <mergeCell ref="BN2:BR3"/>
    <mergeCell ref="BD3:BG3"/>
    <mergeCell ref="BH2:BI3"/>
    <mergeCell ref="Y2:AS2"/>
    <mergeCell ref="AT2:BG2"/>
  </mergeCells>
  <conditionalFormatting sqref="E5:BM70">
    <cfRule type="colorScale" priority="1">
      <colorScale>
        <cfvo type="formula" val="0"/>
        <cfvo type="formula" val="80"/>
        <cfvo type="formula" val="180"/>
        <color rgb="FFFFFFFF"/>
        <color rgb="FF6D9BC4"/>
        <color rgb="FF0B5394"/>
      </colorScale>
    </cfRule>
  </conditionalFormatting>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4" max="4" width="17.14"/>
    <col customWidth="1" min="5" max="6" width="17.0"/>
    <col customWidth="1" min="11" max="11" width="12.57"/>
    <col customWidth="1" min="12" max="12" width="14.71"/>
    <col customWidth="1" min="13" max="13" width="14.86"/>
    <col customWidth="1" min="14" max="14" width="16.14"/>
    <col customWidth="1" min="15" max="16" width="19.29"/>
    <col customWidth="1" min="17" max="17" width="18.71"/>
  </cols>
  <sheetData>
    <row r="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6"/>
    </row>
    <row r="2">
      <c r="A2" s="10" t="s">
        <v>1</v>
      </c>
      <c r="B2" s="14"/>
      <c r="C2" s="14"/>
      <c r="D2" s="14"/>
      <c r="E2" s="14"/>
      <c r="F2" s="14"/>
      <c r="G2" s="14"/>
      <c r="H2" s="14"/>
      <c r="I2" s="14"/>
      <c r="J2" s="14"/>
      <c r="K2" s="14"/>
      <c r="L2" s="14"/>
      <c r="M2" s="14"/>
      <c r="N2" s="14"/>
      <c r="O2" s="14"/>
      <c r="P2" s="14"/>
      <c r="Q2" s="14"/>
      <c r="R2" s="14"/>
      <c r="S2" s="14"/>
      <c r="T2" s="17"/>
      <c r="U2" s="18"/>
    </row>
    <row r="3">
      <c r="A3" s="19" t="s">
        <v>4</v>
      </c>
      <c r="B3" s="20"/>
      <c r="C3" s="21"/>
      <c r="D3" s="22" t="s">
        <v>5</v>
      </c>
      <c r="E3" s="14"/>
      <c r="F3" s="14"/>
      <c r="G3" s="14"/>
      <c r="H3" s="14"/>
      <c r="I3" s="17"/>
      <c r="J3" s="19" t="s">
        <v>6</v>
      </c>
      <c r="K3" s="20"/>
      <c r="L3" s="20"/>
      <c r="M3" s="20"/>
      <c r="N3" s="19" t="s">
        <v>7</v>
      </c>
      <c r="O3" s="20"/>
      <c r="P3" s="20"/>
      <c r="Q3" s="20"/>
      <c r="R3" s="20"/>
      <c r="S3" s="19" t="s">
        <v>8</v>
      </c>
      <c r="T3" s="21"/>
      <c r="U3" s="23"/>
    </row>
    <row r="4" ht="36.0" customHeight="1">
      <c r="A4" s="24" t="s">
        <v>9</v>
      </c>
      <c r="B4" s="25" t="s">
        <v>10</v>
      </c>
      <c r="C4" s="26" t="s">
        <v>11</v>
      </c>
      <c r="D4" s="27" t="s">
        <v>12</v>
      </c>
      <c r="E4" s="28" t="s">
        <v>13</v>
      </c>
      <c r="F4" s="28" t="s">
        <v>14</v>
      </c>
      <c r="G4" s="28" t="s">
        <v>15</v>
      </c>
      <c r="H4" s="28" t="s">
        <v>16</v>
      </c>
      <c r="I4" s="30" t="s">
        <v>17</v>
      </c>
      <c r="J4" s="27" t="s">
        <v>18</v>
      </c>
      <c r="K4" s="28" t="s">
        <v>19</v>
      </c>
      <c r="L4" s="28" t="s">
        <v>20</v>
      </c>
      <c r="M4" s="31" t="s">
        <v>21</v>
      </c>
      <c r="N4" s="27" t="s">
        <v>22</v>
      </c>
      <c r="O4" s="28" t="s">
        <v>23</v>
      </c>
      <c r="P4" s="28" t="s">
        <v>24</v>
      </c>
      <c r="Q4" s="28" t="s">
        <v>14</v>
      </c>
      <c r="R4" s="31" t="s">
        <v>25</v>
      </c>
      <c r="S4" s="33" t="s">
        <v>26</v>
      </c>
      <c r="T4" s="31" t="s">
        <v>28</v>
      </c>
      <c r="U4" s="35"/>
      <c r="BD4" s="55"/>
      <c r="BE4" s="55"/>
      <c r="BF4" s="55"/>
      <c r="BG4" s="55"/>
      <c r="BH4" s="55"/>
      <c r="BI4" s="55"/>
      <c r="BJ4" s="55"/>
      <c r="BK4" s="55"/>
      <c r="BL4" s="55"/>
      <c r="BM4" s="55"/>
      <c r="BN4" s="55"/>
    </row>
    <row r="5">
      <c r="A5" s="59">
        <f>COUNTIFS(Classification!$M4:$M249,"extrinsic")</f>
        <v>26</v>
      </c>
      <c r="B5" s="64">
        <f>COUNTIFS(Classification!$M4:$M249,"intrinsic")</f>
        <v>4</v>
      </c>
      <c r="C5" s="66">
        <f>COUNTIFS(Classification!$M4:$M249,"not specified")</f>
        <v>122</v>
      </c>
      <c r="D5" s="68">
        <f>COUNTIFS(Classification!$N4:$N249,"Demonstration")</f>
        <v>55</v>
      </c>
      <c r="E5" s="64">
        <f>COUNTIFS(Classification!$N4:$N249,"Exploration")</f>
        <v>16</v>
      </c>
      <c r="F5" s="64">
        <f>COUNTIFS(Classification!$N4:$N249,"Language")</f>
        <v>3</v>
      </c>
      <c r="G5" s="64">
        <f>COUNTIFS(Classification!$N4:$N249,"Ground truth")</f>
        <v>64</v>
      </c>
      <c r="H5" s="64">
        <f>COUNTIFS(Classification!$N4:$N249,"Hard coded")</f>
        <v>9</v>
      </c>
      <c r="I5" s="72">
        <f>COUNTIFS(Classification!$N4:$N249,"combination")</f>
        <v>5</v>
      </c>
      <c r="J5" s="74">
        <f>COUNTIFS(Classification!$O4:$O249,"optimization")</f>
        <v>21</v>
      </c>
      <c r="K5" s="72">
        <f>COUNTIFS(Classification!$O4:$O249,"inference")</f>
        <v>18</v>
      </c>
      <c r="L5" s="72">
        <f>COUNTIFS(Classification!$O4:$O249,"classification")</f>
        <v>78</v>
      </c>
      <c r="M5" s="66">
        <f>COUNTIFS(Classification!$O4:$O249,"regression")</f>
        <v>33</v>
      </c>
      <c r="N5" s="80">
        <f>COUNTIFS(Classification!$P4:$P249,"Planning")</f>
        <v>20</v>
      </c>
      <c r="O5" s="72">
        <f>COUNTIFS(Classification!$P4:$P249,"Single-/Multi-step prediction")</f>
        <v>46</v>
      </c>
      <c r="P5" s="72">
        <f>COUNTIFS(Classification!$P4:$P249,"Effect prediction")</f>
        <v>6</v>
      </c>
      <c r="Q5" s="72">
        <f>COUNTIFS(Classification!$P4:$P249,"Language")</f>
        <v>1</v>
      </c>
      <c r="R5" s="72">
        <f>COUNTIFS(Classification!$P4:$P249,"Recognition")</f>
        <v>78</v>
      </c>
      <c r="S5" s="74">
        <f>COUNTIFS(Classification!$Q4:$Q249,"online")</f>
        <v>25</v>
      </c>
      <c r="T5" s="66">
        <f>COUNTIFS(Classification!$Q4:$Q249,"offline")</f>
        <v>125</v>
      </c>
    </row>
    <row r="6">
      <c r="A6" s="87"/>
      <c r="B6" s="87"/>
      <c r="C6" s="87"/>
      <c r="D6" s="87"/>
      <c r="E6" s="87"/>
      <c r="F6" s="87"/>
      <c r="G6" s="87"/>
      <c r="H6" s="87"/>
      <c r="I6" s="87"/>
      <c r="J6" s="87"/>
      <c r="K6" s="87"/>
      <c r="L6" s="87"/>
      <c r="M6" s="87"/>
      <c r="N6" s="87"/>
      <c r="O6" s="87"/>
      <c r="P6" s="87"/>
      <c r="Q6" s="87"/>
      <c r="R6" s="87"/>
      <c r="S6" s="87"/>
      <c r="T6" s="87"/>
    </row>
    <row r="7">
      <c r="A7" s="90" t="s">
        <v>3</v>
      </c>
      <c r="B7" s="92"/>
      <c r="C7" s="92"/>
      <c r="D7" s="92"/>
      <c r="E7" s="92"/>
      <c r="F7" s="92"/>
      <c r="G7" s="92"/>
      <c r="H7" s="92"/>
      <c r="I7" s="92"/>
      <c r="J7" s="92"/>
      <c r="K7" s="94"/>
      <c r="L7" s="96" t="s">
        <v>27</v>
      </c>
      <c r="M7" s="92"/>
      <c r="N7" s="92"/>
      <c r="O7" s="92"/>
      <c r="P7" s="92"/>
      <c r="Q7" s="92"/>
      <c r="R7" s="92"/>
      <c r="S7" s="92"/>
      <c r="T7" s="98"/>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row>
    <row r="8">
      <c r="A8" s="19" t="s">
        <v>33</v>
      </c>
      <c r="B8" s="20"/>
      <c r="C8" s="20"/>
      <c r="D8" s="19" t="s">
        <v>34</v>
      </c>
      <c r="E8" s="20"/>
      <c r="F8" s="20"/>
      <c r="G8" s="19" t="s">
        <v>35</v>
      </c>
      <c r="H8" s="20"/>
      <c r="I8" s="19" t="s">
        <v>36</v>
      </c>
      <c r="J8" s="20"/>
      <c r="K8" s="20"/>
      <c r="L8" s="19" t="s">
        <v>37</v>
      </c>
      <c r="M8" s="20"/>
      <c r="N8" s="20"/>
      <c r="O8" s="19" t="s">
        <v>38</v>
      </c>
      <c r="P8" s="20"/>
      <c r="Q8" s="19" t="s">
        <v>39</v>
      </c>
      <c r="R8" s="20"/>
      <c r="S8" s="19" t="s">
        <v>40</v>
      </c>
      <c r="T8" s="21"/>
    </row>
    <row r="9">
      <c r="A9" s="27" t="s">
        <v>45</v>
      </c>
      <c r="B9" s="28" t="s">
        <v>46</v>
      </c>
      <c r="C9" s="31" t="s">
        <v>47</v>
      </c>
      <c r="D9" s="27" t="s">
        <v>48</v>
      </c>
      <c r="E9" s="28" t="s">
        <v>49</v>
      </c>
      <c r="F9" s="31" t="s">
        <v>50</v>
      </c>
      <c r="G9" s="27" t="s">
        <v>51</v>
      </c>
      <c r="H9" s="31" t="s">
        <v>52</v>
      </c>
      <c r="I9" s="27" t="s">
        <v>53</v>
      </c>
      <c r="J9" s="28" t="s">
        <v>54</v>
      </c>
      <c r="K9" s="31" t="s">
        <v>55</v>
      </c>
      <c r="L9" s="27" t="s">
        <v>56</v>
      </c>
      <c r="M9" s="28" t="s">
        <v>57</v>
      </c>
      <c r="N9" s="31" t="s">
        <v>50</v>
      </c>
      <c r="O9" s="107" t="s">
        <v>51</v>
      </c>
      <c r="P9" s="108" t="s">
        <v>52</v>
      </c>
      <c r="Q9" s="27" t="s">
        <v>51</v>
      </c>
      <c r="R9" s="31" t="s">
        <v>52</v>
      </c>
      <c r="S9" s="27" t="s">
        <v>51</v>
      </c>
      <c r="T9" s="31" t="s">
        <v>52</v>
      </c>
    </row>
    <row r="10">
      <c r="A10" s="68">
        <f>COUNTIFS(Classification!$E4:$E249,"limb")</f>
        <v>10</v>
      </c>
      <c r="B10" s="64">
        <f>COUNTIFS(Classification!$E4:$E249,"agent")</f>
        <v>55</v>
      </c>
      <c r="C10" s="66">
        <f>COUNTIFS(Classification!$E4:$E249,"observer")</f>
        <v>86</v>
      </c>
      <c r="D10" s="68">
        <f>COUNTIFS(Classification!$F4:$F249,"extroceptive")</f>
        <v>113</v>
      </c>
      <c r="E10" s="64">
        <f>COUNTIFS(Classification!$F4:$F249,"proprioceptive")</f>
        <v>11</v>
      </c>
      <c r="F10" s="66">
        <f>COUNTIFS(Classification!$F4:$F249,"both")</f>
        <v>27</v>
      </c>
      <c r="G10" s="68">
        <f>COUNTIFS(Classification!$G4:$G249,"yes")</f>
        <v>27</v>
      </c>
      <c r="H10" s="66">
        <f>COUNTIFS(Classification!$G4:$G249,"no")</f>
        <v>125</v>
      </c>
      <c r="I10" s="68">
        <f>COUNTIFS(Classification!$H4:$H249,"global")</f>
        <v>88</v>
      </c>
      <c r="J10" s="64">
        <f>COUNTIFS(Classification!$H4:$H249,"meso")</f>
        <v>55</v>
      </c>
      <c r="K10" s="66">
        <f>COUNTIFS(Classification!$H4:$H249,"local")</f>
        <v>7</v>
      </c>
      <c r="L10" s="111">
        <f>COUNTIFS(Classification!$I4:$I249,"atomic")</f>
        <v>136</v>
      </c>
      <c r="M10" s="112">
        <f>COUNTIFS(Classification!$I4:$I254,"compound")</f>
        <v>10</v>
      </c>
      <c r="N10" s="113">
        <f>COUNTIFS(Classification!$I4:$I249,"both")</f>
        <v>6</v>
      </c>
      <c r="O10" s="59">
        <f>COUNTIFS(Classification!$J4:$J249,"yes")</f>
        <v>61</v>
      </c>
      <c r="P10" s="114">
        <f>COUNTIFS(Classification!$J4:$J249,"no")</f>
        <v>91</v>
      </c>
      <c r="Q10" s="111">
        <f>COUNTIFS(Classification!$K4:$K249,"yes")</f>
        <v>63</v>
      </c>
      <c r="R10" s="115">
        <f>COUNTIFS(Classification!$K4:$K249,"no")</f>
        <v>88</v>
      </c>
      <c r="S10" s="111">
        <f>COUNTIFS(Classification!$L4:$L249,"yes")</f>
        <v>146</v>
      </c>
      <c r="T10" s="115">
        <f>COUNTIFS(Classification!$L4:$L249,"no")</f>
        <v>5</v>
      </c>
    </row>
    <row r="11">
      <c r="A11" s="87"/>
      <c r="B11" s="87"/>
      <c r="C11" s="87"/>
      <c r="D11" s="87"/>
      <c r="E11" s="87"/>
      <c r="F11" s="87"/>
      <c r="G11" s="87"/>
      <c r="H11" s="87"/>
      <c r="I11" s="87"/>
      <c r="J11" s="87"/>
      <c r="K11" s="87"/>
      <c r="L11" s="87"/>
      <c r="M11" s="87"/>
      <c r="N11" s="87"/>
      <c r="O11" s="87"/>
      <c r="P11" s="87"/>
      <c r="Q11" s="87"/>
      <c r="R11" s="87"/>
      <c r="S11" s="87"/>
      <c r="T11" s="87"/>
    </row>
    <row r="12">
      <c r="A12" s="90" t="s">
        <v>29</v>
      </c>
      <c r="B12" s="92"/>
      <c r="C12" s="92"/>
      <c r="D12" s="92"/>
      <c r="E12" s="92"/>
      <c r="F12" s="92"/>
      <c r="G12" s="92"/>
      <c r="H12" s="92"/>
      <c r="I12" s="92"/>
      <c r="J12" s="92"/>
      <c r="K12" s="22" t="s">
        <v>30</v>
      </c>
      <c r="L12" s="14"/>
      <c r="M12" s="22" t="s">
        <v>31</v>
      </c>
      <c r="N12" s="14"/>
      <c r="O12" s="14"/>
      <c r="P12" s="14"/>
      <c r="Q12" s="22" t="s">
        <v>32</v>
      </c>
      <c r="R12" s="14"/>
      <c r="S12" s="14"/>
      <c r="T12" s="17"/>
      <c r="U12" s="118"/>
    </row>
    <row r="13">
      <c r="A13" s="119" t="s">
        <v>41</v>
      </c>
      <c r="B13" s="41"/>
      <c r="C13" s="41"/>
      <c r="D13" s="19" t="s">
        <v>42</v>
      </c>
      <c r="E13" s="20"/>
      <c r="F13" s="19" t="s">
        <v>43</v>
      </c>
      <c r="G13" s="21"/>
      <c r="H13" s="19" t="s">
        <v>44</v>
      </c>
      <c r="I13" s="20"/>
      <c r="J13" s="20"/>
      <c r="K13" s="121"/>
      <c r="M13" s="121"/>
      <c r="Q13" s="123"/>
      <c r="R13" s="124"/>
      <c r="S13" s="124"/>
      <c r="T13" s="125"/>
      <c r="U13" s="118"/>
    </row>
    <row r="14">
      <c r="A14" s="24" t="s">
        <v>58</v>
      </c>
      <c r="B14" s="25" t="s">
        <v>59</v>
      </c>
      <c r="C14" s="127" t="s">
        <v>50</v>
      </c>
      <c r="D14" s="24" t="s">
        <v>51</v>
      </c>
      <c r="E14" s="26" t="s">
        <v>52</v>
      </c>
      <c r="F14" s="24" t="s">
        <v>60</v>
      </c>
      <c r="G14" s="26" t="s">
        <v>61</v>
      </c>
      <c r="H14" s="24" t="s">
        <v>62</v>
      </c>
      <c r="I14" s="25" t="s">
        <v>63</v>
      </c>
      <c r="J14" s="26" t="s">
        <v>50</v>
      </c>
      <c r="K14" s="27" t="s">
        <v>64</v>
      </c>
      <c r="L14" s="31" t="s">
        <v>65</v>
      </c>
      <c r="M14" s="27" t="s">
        <v>66</v>
      </c>
      <c r="N14" s="28" t="s">
        <v>67</v>
      </c>
      <c r="O14" s="129" t="s">
        <v>68</v>
      </c>
      <c r="P14" s="132" t="s">
        <v>69</v>
      </c>
      <c r="Q14" s="133" t="s">
        <v>181</v>
      </c>
      <c r="R14" s="134" t="s">
        <v>72</v>
      </c>
      <c r="S14" s="134" t="s">
        <v>73</v>
      </c>
      <c r="T14" s="135" t="s">
        <v>74</v>
      </c>
    </row>
    <row r="15">
      <c r="A15" s="68">
        <f>COUNTIFS(Classification!$R4:$R279,"categorical")</f>
        <v>78</v>
      </c>
      <c r="B15" s="64">
        <f>COUNTIFS(Classification!$R4:$R279,"continuous")</f>
        <v>48</v>
      </c>
      <c r="C15" s="66">
        <f>COUNTIFS(Classification!$R4:$R279,"both")</f>
        <v>9</v>
      </c>
      <c r="D15" s="68">
        <f>COUNTIFS(Classification!$S4:$S279,"yes")</f>
        <v>46</v>
      </c>
      <c r="E15" s="66">
        <f>COUNTIFS(Classification!$S4:$S279,"no")</f>
        <v>91</v>
      </c>
      <c r="F15" s="68">
        <f>COUNTIFS(Classification!$T4:$T279,"unidirectional")</f>
        <v>98</v>
      </c>
      <c r="G15" s="66">
        <f>COUNTIFS(Classification!$T4:$T279,"bidirectional")</f>
        <v>17</v>
      </c>
      <c r="H15" s="68">
        <f>COUNTIFS(Classification!$U4:$U279,"environment")</f>
        <v>42</v>
      </c>
      <c r="I15" s="64">
        <f>COUNTIFS(Classification!$U4:$U279,"body")</f>
        <v>65</v>
      </c>
      <c r="J15" s="66">
        <f>COUNTIFS(Classification!$U4:$U279,"both")</f>
        <v>25</v>
      </c>
      <c r="K15" s="68">
        <f>COUNTIFS(Classification!$V4:$V279,"mathematical")</f>
        <v>131</v>
      </c>
      <c r="L15" s="66">
        <f>COUNTIFS(Classification!$V4:$V279,"biomimetic")</f>
        <v>21</v>
      </c>
      <c r="M15" s="68">
        <f>COUNTIFS(Classification!$Y4:$Y279,"unsupervised")</f>
        <v>41</v>
      </c>
      <c r="N15" s="64">
        <f>COUNTIFS(Classification!$Y4:$Y279,"self-supervised")</f>
        <v>6</v>
      </c>
      <c r="O15" s="64">
        <f>COUNTIFS(Classification!$Y4:$Y279,"semi-supervised")</f>
        <v>8</v>
      </c>
      <c r="P15" s="66">
        <f>COUNTIFS(Classification!$Y4:$Y279,"supervised")</f>
        <v>94</v>
      </c>
      <c r="Q15" s="68">
        <f>COUNTIFS(Classification!$Z4:$Z279,"Combination")+countifs(Classification!$Z4:$Z279,"Virtual Reality")</f>
        <v>4</v>
      </c>
      <c r="R15" s="64">
        <f>COUNTIFS(Classification!$Z4:$Z279,"Simulation")</f>
        <v>21</v>
      </c>
      <c r="S15" s="64">
        <f>COUNTIFS(Classification!$Z4:$Z279,"Real Robot")</f>
        <v>46</v>
      </c>
      <c r="T15" s="66">
        <f>COUNTIFS(Classification!$Z4:$Z279,"Benchmark")</f>
        <v>80</v>
      </c>
    </row>
    <row r="17">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row>
    <row r="18">
      <c r="L18" s="55"/>
      <c r="M18" s="55"/>
      <c r="N18" s="55"/>
    </row>
    <row r="42">
      <c r="C42" s="143"/>
      <c r="D42" s="143"/>
      <c r="E42" s="143"/>
      <c r="F42" s="143"/>
      <c r="G42" s="143"/>
      <c r="H42" s="143"/>
      <c r="I42" s="143"/>
      <c r="J42" s="143"/>
      <c r="K42" s="143"/>
      <c r="L42" s="143"/>
      <c r="M42" s="143"/>
    </row>
  </sheetData>
  <mergeCells count="24">
    <mergeCell ref="K12:L13"/>
    <mergeCell ref="L8:N8"/>
    <mergeCell ref="G8:H8"/>
    <mergeCell ref="I8:K8"/>
    <mergeCell ref="L7:T7"/>
    <mergeCell ref="Q8:R8"/>
    <mergeCell ref="S8:T8"/>
    <mergeCell ref="O8:P8"/>
    <mergeCell ref="D8:F8"/>
    <mergeCell ref="A8:C8"/>
    <mergeCell ref="M12:P13"/>
    <mergeCell ref="H13:J13"/>
    <mergeCell ref="A12:J12"/>
    <mergeCell ref="F13:G13"/>
    <mergeCell ref="D13:E13"/>
    <mergeCell ref="Q12:T13"/>
    <mergeCell ref="A13:C13"/>
    <mergeCell ref="S3:T3"/>
    <mergeCell ref="A2:T2"/>
    <mergeCell ref="D3:I3"/>
    <mergeCell ref="A3:C3"/>
    <mergeCell ref="N3:R3"/>
    <mergeCell ref="J3:M3"/>
    <mergeCell ref="A7:K7"/>
  </mergeCell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8.43"/>
    <col customWidth="1" min="4" max="4" width="25.57"/>
    <col customWidth="1" min="5" max="5" width="8.29"/>
    <col customWidth="1" min="6" max="6" width="20.71"/>
    <col customWidth="1" min="7" max="7" width="8.29"/>
    <col customWidth="1" min="9" max="9" width="8.43"/>
    <col customWidth="1" min="10" max="10" width="17.43"/>
    <col customWidth="1" min="11" max="11" width="7.14"/>
    <col customWidth="1" min="12" max="12" width="18.71"/>
    <col customWidth="1" min="13" max="13" width="7.43"/>
    <col customWidth="1" min="14" max="14" width="14.86"/>
    <col customWidth="1" min="15" max="15" width="16.14"/>
    <col customWidth="1" min="16" max="17" width="19.29"/>
    <col customWidth="1" min="18" max="18" width="18.71"/>
  </cols>
  <sheetData>
    <row r="1">
      <c r="A1" s="143"/>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6"/>
    </row>
    <row r="2">
      <c r="A2" s="143"/>
      <c r="B2" s="10" t="s">
        <v>1</v>
      </c>
      <c r="C2" s="14"/>
      <c r="D2" s="14"/>
      <c r="E2" s="14"/>
      <c r="F2" s="14"/>
      <c r="G2" s="14"/>
      <c r="H2" s="14"/>
      <c r="I2" s="14"/>
      <c r="J2" s="14"/>
      <c r="K2" s="14"/>
      <c r="L2" s="14"/>
      <c r="M2" s="14"/>
      <c r="N2" s="14"/>
      <c r="O2" s="14"/>
      <c r="P2" s="14"/>
      <c r="Q2" s="14"/>
      <c r="R2" s="14"/>
      <c r="S2" s="14"/>
      <c r="T2" s="14"/>
      <c r="U2" s="17"/>
      <c r="V2" s="18"/>
    </row>
    <row r="3">
      <c r="A3" s="18"/>
      <c r="B3" s="19" t="s">
        <v>4</v>
      </c>
      <c r="C3" s="20"/>
      <c r="D3" s="21"/>
      <c r="E3" s="22" t="s">
        <v>5</v>
      </c>
      <c r="F3" s="14"/>
      <c r="G3" s="14"/>
      <c r="H3" s="14"/>
      <c r="I3" s="14"/>
      <c r="J3" s="17"/>
      <c r="K3" s="19" t="s">
        <v>6</v>
      </c>
      <c r="L3" s="20"/>
      <c r="M3" s="20"/>
      <c r="N3" s="20"/>
      <c r="O3" s="19" t="s">
        <v>7</v>
      </c>
      <c r="P3" s="20"/>
      <c r="Q3" s="20"/>
      <c r="R3" s="20"/>
      <c r="S3" s="20"/>
      <c r="T3" s="19" t="s">
        <v>8</v>
      </c>
      <c r="U3" s="21"/>
      <c r="V3" s="23"/>
    </row>
    <row r="4" ht="36.0" customHeight="1">
      <c r="A4" s="145"/>
      <c r="B4" s="24" t="s">
        <v>9</v>
      </c>
      <c r="C4" s="25" t="s">
        <v>10</v>
      </c>
      <c r="D4" s="26" t="s">
        <v>11</v>
      </c>
      <c r="E4" s="27" t="s">
        <v>12</v>
      </c>
      <c r="F4" s="28" t="s">
        <v>13</v>
      </c>
      <c r="G4" s="28" t="s">
        <v>14</v>
      </c>
      <c r="H4" s="28" t="s">
        <v>15</v>
      </c>
      <c r="I4" s="28" t="s">
        <v>16</v>
      </c>
      <c r="J4" s="30" t="s">
        <v>17</v>
      </c>
      <c r="K4" s="27" t="s">
        <v>18</v>
      </c>
      <c r="L4" s="28" t="s">
        <v>19</v>
      </c>
      <c r="M4" s="28" t="s">
        <v>20</v>
      </c>
      <c r="N4" s="31" t="s">
        <v>21</v>
      </c>
      <c r="O4" s="27" t="s">
        <v>22</v>
      </c>
      <c r="P4" s="28" t="s">
        <v>23</v>
      </c>
      <c r="Q4" s="28" t="s">
        <v>24</v>
      </c>
      <c r="R4" s="28" t="s">
        <v>14</v>
      </c>
      <c r="S4" s="31" t="s">
        <v>25</v>
      </c>
      <c r="T4" s="33" t="s">
        <v>26</v>
      </c>
      <c r="U4" s="31" t="s">
        <v>28</v>
      </c>
      <c r="V4" s="35"/>
      <c r="BE4" s="55"/>
      <c r="BF4" s="55"/>
      <c r="BG4" s="55"/>
      <c r="BH4" s="55"/>
      <c r="BI4" s="55"/>
      <c r="BJ4" s="55"/>
      <c r="BK4" s="55"/>
      <c r="BL4" s="55"/>
      <c r="BM4" s="55"/>
      <c r="BN4" s="55"/>
      <c r="BO4" s="55"/>
    </row>
    <row r="5">
      <c r="A5" s="146"/>
      <c r="B5" s="59">
        <f>COUNTIFS(Classification!$M4:$M249,"extrinsic")</f>
        <v>26</v>
      </c>
      <c r="C5" s="64">
        <f>COUNTIFS(Classification!$M4:$M249,"intrinsic")</f>
        <v>4</v>
      </c>
      <c r="D5" s="66">
        <f>COUNTIFS(Classification!$M4:$M249,"not specified")</f>
        <v>122</v>
      </c>
      <c r="E5" s="68">
        <f>COUNTIFS(Classification!$N4:$N249,"Demonstration")</f>
        <v>55</v>
      </c>
      <c r="F5" s="64">
        <f>COUNTIFS(Classification!$N4:$N249,"Exploration")</f>
        <v>16</v>
      </c>
      <c r="G5" s="64">
        <f>COUNTIFS(Classification!$N4:$N249,"Language")</f>
        <v>3</v>
      </c>
      <c r="H5" s="64">
        <f>COUNTIFS(Classification!$N4:$N249,"Ground truth")</f>
        <v>64</v>
      </c>
      <c r="I5" s="64">
        <f>COUNTIFS(Classification!$N4:$N249,"Hard coded")</f>
        <v>9</v>
      </c>
      <c r="J5" s="72">
        <f>COUNTIFS(Classification!$N4:$N249,"combination")</f>
        <v>5</v>
      </c>
      <c r="K5" s="74">
        <f>COUNTIFS(Classification!$O4:$O249,"optimization")</f>
        <v>21</v>
      </c>
      <c r="L5" s="72">
        <f>COUNTIFS(Classification!$O4:$O249,"inference")</f>
        <v>18</v>
      </c>
      <c r="M5" s="72">
        <f>COUNTIFS(Classification!$O4:$O249,"classification")</f>
        <v>78</v>
      </c>
      <c r="N5" s="66">
        <f>COUNTIFS(Classification!$O4:$O249,"regression")</f>
        <v>33</v>
      </c>
      <c r="O5" s="80">
        <f>COUNTIFS(Classification!$P4:$P249,"Planning")</f>
        <v>20</v>
      </c>
      <c r="P5" s="72">
        <f>COUNTIFS(Classification!$P4:$P249,"Single-/Multi-step prediction")</f>
        <v>46</v>
      </c>
      <c r="Q5" s="72">
        <f>COUNTIFS(Classification!$P4:$P249,"Effect prediction")</f>
        <v>6</v>
      </c>
      <c r="R5" s="72">
        <f>COUNTIFS(Classification!$P4:$P249,"Language")</f>
        <v>1</v>
      </c>
      <c r="S5" s="72">
        <f>COUNTIFS(Classification!$P4:$P249,"Recognition")</f>
        <v>78</v>
      </c>
      <c r="T5" s="74">
        <f>COUNTIFS(Classification!$Q4:$Q249,"online")</f>
        <v>25</v>
      </c>
      <c r="U5" s="66">
        <f>COUNTIFS(Classification!$Q4:$Q249,"offline")</f>
        <v>125</v>
      </c>
    </row>
    <row r="6">
      <c r="A6" s="87"/>
      <c r="B6" s="87"/>
      <c r="C6" s="87"/>
      <c r="D6" s="87"/>
      <c r="E6" s="87"/>
      <c r="F6" s="87"/>
      <c r="G6" s="87"/>
      <c r="H6" s="87"/>
      <c r="I6" s="87"/>
      <c r="J6" s="87"/>
      <c r="K6" s="87"/>
      <c r="L6" s="87"/>
      <c r="M6" s="87"/>
      <c r="N6" s="87"/>
      <c r="O6" s="87"/>
      <c r="P6" s="87"/>
      <c r="Q6" s="87"/>
      <c r="R6" s="87"/>
      <c r="S6" s="87"/>
      <c r="T6" s="87"/>
      <c r="U6" s="87"/>
    </row>
    <row r="7">
      <c r="A7" s="143"/>
      <c r="B7" s="90" t="s">
        <v>3</v>
      </c>
      <c r="C7" s="92"/>
      <c r="D7" s="92"/>
      <c r="E7" s="92"/>
      <c r="F7" s="92"/>
      <c r="G7" s="92"/>
      <c r="H7" s="92"/>
      <c r="I7" s="92"/>
      <c r="J7" s="92"/>
      <c r="K7" s="92"/>
      <c r="L7" s="94"/>
      <c r="M7" s="96" t="s">
        <v>27</v>
      </c>
      <c r="N7" s="92"/>
      <c r="O7" s="92"/>
      <c r="P7" s="92"/>
      <c r="Q7" s="92"/>
      <c r="R7" s="92"/>
      <c r="S7" s="92"/>
      <c r="T7" s="92"/>
      <c r="U7" s="98"/>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row>
    <row r="8">
      <c r="A8" s="18"/>
      <c r="B8" s="19" t="s">
        <v>33</v>
      </c>
      <c r="C8" s="20"/>
      <c r="D8" s="20"/>
      <c r="E8" s="19" t="s">
        <v>34</v>
      </c>
      <c r="F8" s="20"/>
      <c r="G8" s="20"/>
      <c r="H8" s="19" t="s">
        <v>35</v>
      </c>
      <c r="I8" s="20"/>
      <c r="J8" s="19" t="s">
        <v>36</v>
      </c>
      <c r="K8" s="20"/>
      <c r="L8" s="20"/>
      <c r="M8" s="19" t="s">
        <v>37</v>
      </c>
      <c r="N8" s="20"/>
      <c r="O8" s="20"/>
      <c r="P8" s="19" t="s">
        <v>38</v>
      </c>
      <c r="Q8" s="20"/>
      <c r="R8" s="19" t="s">
        <v>39</v>
      </c>
      <c r="S8" s="20"/>
      <c r="T8" s="19" t="s">
        <v>40</v>
      </c>
      <c r="U8" s="21"/>
    </row>
    <row r="9">
      <c r="A9" s="145"/>
      <c r="B9" s="27" t="s">
        <v>45</v>
      </c>
      <c r="C9" s="28" t="s">
        <v>46</v>
      </c>
      <c r="D9" s="31" t="s">
        <v>47</v>
      </c>
      <c r="E9" s="27" t="s">
        <v>48</v>
      </c>
      <c r="F9" s="28" t="s">
        <v>49</v>
      </c>
      <c r="G9" s="31" t="s">
        <v>50</v>
      </c>
      <c r="H9" s="27" t="s">
        <v>51</v>
      </c>
      <c r="I9" s="31" t="s">
        <v>52</v>
      </c>
      <c r="J9" s="27" t="s">
        <v>53</v>
      </c>
      <c r="K9" s="28" t="s">
        <v>54</v>
      </c>
      <c r="L9" s="31" t="s">
        <v>55</v>
      </c>
      <c r="M9" s="27" t="s">
        <v>56</v>
      </c>
      <c r="N9" s="28" t="s">
        <v>57</v>
      </c>
      <c r="O9" s="31" t="s">
        <v>50</v>
      </c>
      <c r="P9" s="107" t="s">
        <v>51</v>
      </c>
      <c r="Q9" s="108" t="s">
        <v>52</v>
      </c>
      <c r="R9" s="27" t="s">
        <v>51</v>
      </c>
      <c r="S9" s="31" t="s">
        <v>52</v>
      </c>
      <c r="T9" s="27" t="s">
        <v>51</v>
      </c>
      <c r="U9" s="31" t="s">
        <v>52</v>
      </c>
    </row>
    <row r="10">
      <c r="A10" s="147"/>
      <c r="B10" s="68">
        <f>COUNTIFS(Classification!$E4:$E249,"limb")</f>
        <v>10</v>
      </c>
      <c r="C10" s="64">
        <f>COUNTIFS(Classification!$E4:$E249,"agent")</f>
        <v>55</v>
      </c>
      <c r="D10" s="66">
        <f>COUNTIFS(Classification!$E4:$E249,"observer")</f>
        <v>86</v>
      </c>
      <c r="E10" s="68">
        <f>COUNTIFS(Classification!$F4:$F249,"extroceptive")</f>
        <v>113</v>
      </c>
      <c r="F10" s="64">
        <f>COUNTIFS(Classification!$F4:$F249,"proprioceptive")</f>
        <v>11</v>
      </c>
      <c r="G10" s="66">
        <f>COUNTIFS(Classification!$F4:$F249,"both")</f>
        <v>27</v>
      </c>
      <c r="H10" s="68">
        <f>COUNTIFS(Classification!$G4:$G249,"yes")</f>
        <v>27</v>
      </c>
      <c r="I10" s="66">
        <f>COUNTIFS(Classification!$G4:$G249,"no")</f>
        <v>125</v>
      </c>
      <c r="J10" s="68">
        <f>COUNTIFS(Classification!$H4:$H249,"global")</f>
        <v>88</v>
      </c>
      <c r="K10" s="64">
        <f>COUNTIFS(Classification!$H4:$H249,"meso")</f>
        <v>55</v>
      </c>
      <c r="L10" s="66">
        <f>COUNTIFS(Classification!$H4:$H249,"local")</f>
        <v>7</v>
      </c>
      <c r="M10" s="111">
        <f>COUNTIFS(Classification!$I4:$I249,"atomic")</f>
        <v>136</v>
      </c>
      <c r="N10" s="112">
        <f>COUNTIFS(Classification!$I4:$I254,"compound")</f>
        <v>10</v>
      </c>
      <c r="O10" s="113">
        <f>COUNTIFS(Classification!$I4:$I249,"both")</f>
        <v>6</v>
      </c>
      <c r="P10" s="59">
        <f>COUNTIFS(Classification!$J4:$J249,"yes")</f>
        <v>61</v>
      </c>
      <c r="Q10" s="114">
        <f>COUNTIFS(Classification!$J4:$J249,"no")</f>
        <v>91</v>
      </c>
      <c r="R10" s="111">
        <f>COUNTIFS(Classification!$K4:$K249,"yes")</f>
        <v>63</v>
      </c>
      <c r="S10" s="115">
        <f>COUNTIFS(Classification!$K4:$K249,"no")</f>
        <v>88</v>
      </c>
      <c r="T10" s="111">
        <f>COUNTIFS(Classification!$L4:$L249,"yes")</f>
        <v>146</v>
      </c>
      <c r="U10" s="115">
        <f>COUNTIFS(Classification!$L4:$L249,"no")</f>
        <v>5</v>
      </c>
    </row>
    <row r="11">
      <c r="A11" s="87"/>
      <c r="B11" s="87"/>
      <c r="C11" s="87"/>
      <c r="D11" s="87"/>
      <c r="E11" s="87"/>
      <c r="F11" s="87"/>
      <c r="G11" s="87"/>
      <c r="H11" s="87"/>
      <c r="I11" s="87"/>
      <c r="J11" s="87"/>
      <c r="K11" s="87"/>
      <c r="L11" s="87"/>
      <c r="M11" s="87"/>
      <c r="N11" s="87"/>
      <c r="O11" s="87"/>
      <c r="P11" s="87"/>
      <c r="Q11" s="87"/>
      <c r="R11" s="87"/>
      <c r="S11" s="87"/>
      <c r="T11" s="87"/>
      <c r="U11" s="87"/>
    </row>
    <row r="12">
      <c r="A12" s="143"/>
      <c r="B12" s="90" t="s">
        <v>29</v>
      </c>
      <c r="C12" s="92"/>
      <c r="D12" s="92"/>
      <c r="E12" s="92"/>
      <c r="F12" s="92"/>
      <c r="G12" s="92"/>
      <c r="H12" s="92"/>
      <c r="I12" s="92"/>
      <c r="J12" s="92"/>
      <c r="K12" s="92"/>
      <c r="L12" s="22" t="s">
        <v>30</v>
      </c>
      <c r="M12" s="14"/>
      <c r="N12" s="22" t="s">
        <v>31</v>
      </c>
      <c r="O12" s="14"/>
      <c r="P12" s="14"/>
      <c r="Q12" s="14"/>
      <c r="R12" s="22" t="s">
        <v>32</v>
      </c>
      <c r="S12" s="14"/>
      <c r="T12" s="14"/>
      <c r="U12" s="17"/>
      <c r="V12" s="118"/>
    </row>
    <row r="13">
      <c r="A13" s="18"/>
      <c r="B13" s="119" t="s">
        <v>41</v>
      </c>
      <c r="C13" s="41"/>
      <c r="D13" s="41"/>
      <c r="E13" s="19" t="s">
        <v>42</v>
      </c>
      <c r="F13" s="20"/>
      <c r="G13" s="19" t="s">
        <v>43</v>
      </c>
      <c r="H13" s="21"/>
      <c r="I13" s="19" t="s">
        <v>44</v>
      </c>
      <c r="J13" s="20"/>
      <c r="K13" s="20"/>
      <c r="L13" s="121"/>
      <c r="N13" s="121"/>
      <c r="R13" s="123"/>
      <c r="S13" s="124"/>
      <c r="T13" s="124"/>
      <c r="U13" s="125"/>
      <c r="V13" s="118"/>
    </row>
    <row r="14">
      <c r="A14" s="145"/>
      <c r="B14" s="24" t="s">
        <v>58</v>
      </c>
      <c r="C14" s="25" t="s">
        <v>59</v>
      </c>
      <c r="D14" s="127" t="s">
        <v>50</v>
      </c>
      <c r="E14" s="24" t="s">
        <v>51</v>
      </c>
      <c r="F14" s="26" t="s">
        <v>52</v>
      </c>
      <c r="G14" s="24" t="s">
        <v>60</v>
      </c>
      <c r="H14" s="26" t="s">
        <v>61</v>
      </c>
      <c r="I14" s="24" t="s">
        <v>62</v>
      </c>
      <c r="J14" s="25" t="s">
        <v>63</v>
      </c>
      <c r="K14" s="26" t="s">
        <v>50</v>
      </c>
      <c r="L14" s="27" t="s">
        <v>64</v>
      </c>
      <c r="M14" s="31" t="s">
        <v>65</v>
      </c>
      <c r="N14" s="27" t="s">
        <v>66</v>
      </c>
      <c r="O14" s="28" t="s">
        <v>67</v>
      </c>
      <c r="P14" s="129" t="s">
        <v>68</v>
      </c>
      <c r="Q14" s="132" t="s">
        <v>69</v>
      </c>
      <c r="R14" s="133" t="s">
        <v>181</v>
      </c>
      <c r="S14" s="134" t="s">
        <v>72</v>
      </c>
      <c r="T14" s="134" t="s">
        <v>73</v>
      </c>
      <c r="U14" s="135" t="s">
        <v>74</v>
      </c>
    </row>
    <row r="15">
      <c r="A15" s="147"/>
      <c r="B15" s="68">
        <f>COUNTIFS(Classification!$R4:$R279,"categorical")</f>
        <v>78</v>
      </c>
      <c r="C15" s="64">
        <f>COUNTIFS(Classification!$R4:$R279,"continuous")</f>
        <v>48</v>
      </c>
      <c r="D15" s="66">
        <f>COUNTIFS(Classification!$R4:$R279,"both")</f>
        <v>9</v>
      </c>
      <c r="E15" s="68">
        <f>COUNTIFS(Classification!$S4:$S279,"yes")</f>
        <v>46</v>
      </c>
      <c r="F15" s="66">
        <f>COUNTIFS(Classification!$S4:$S279,"no")</f>
        <v>91</v>
      </c>
      <c r="G15" s="68">
        <f>COUNTIFS(Classification!$T4:$T279,"unidirectional")</f>
        <v>98</v>
      </c>
      <c r="H15" s="66">
        <f>COUNTIFS(Classification!$T4:$T279,"bidirectional")</f>
        <v>17</v>
      </c>
      <c r="I15" s="68">
        <f>COUNTIFS(Classification!$U4:$U279,"environment")</f>
        <v>42</v>
      </c>
      <c r="J15" s="64">
        <f>COUNTIFS(Classification!$U4:$U279,"body")</f>
        <v>65</v>
      </c>
      <c r="K15" s="66">
        <f>COUNTIFS(Classification!$U4:$U279,"both")</f>
        <v>25</v>
      </c>
      <c r="L15" s="68">
        <f>COUNTIFS(Classification!$V4:$V279,"mathematical")</f>
        <v>131</v>
      </c>
      <c r="M15" s="66">
        <f>COUNTIFS(Classification!$V4:$V279,"biomimetic")</f>
        <v>21</v>
      </c>
      <c r="N15" s="68">
        <f>COUNTIFS(Classification!$Y4:$Y279,"unsupervised")</f>
        <v>41</v>
      </c>
      <c r="O15" s="64">
        <f>COUNTIFS(Classification!$Y4:$Y279,"self-supervised")</f>
        <v>6</v>
      </c>
      <c r="P15" s="64">
        <f>COUNTIFS(Classification!$Y4:$Y279,"semi-supervised")</f>
        <v>8</v>
      </c>
      <c r="Q15" s="66">
        <f>COUNTIFS(Classification!$Y4:$Y279,"supervised")</f>
        <v>94</v>
      </c>
      <c r="R15" s="68">
        <f>COUNTIFS(Classification!$Z4:$Z279,"Combination")+countifs(Classification!$Z4:$Z279,"Virtual Reality")</f>
        <v>4</v>
      </c>
      <c r="S15" s="64">
        <f>COUNTIFS(Classification!$Z4:$Z279,"Simulation")</f>
        <v>21</v>
      </c>
      <c r="T15" s="64">
        <f>COUNTIFS(Classification!$Z4:$Z279,"Real Robot")</f>
        <v>46</v>
      </c>
      <c r="U15" s="66">
        <f>COUNTIFS(Classification!$Z4:$Z279,"Benchmark")</f>
        <v>80</v>
      </c>
    </row>
    <row r="17">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row>
    <row r="18">
      <c r="M18" s="55"/>
      <c r="N18" s="55"/>
      <c r="O18" s="55"/>
    </row>
    <row r="20">
      <c r="A20" s="153"/>
      <c r="B20" s="154" t="s">
        <v>1</v>
      </c>
      <c r="C20" s="155"/>
      <c r="D20" s="155"/>
      <c r="E20" s="156"/>
      <c r="F20" s="157" t="s">
        <v>3</v>
      </c>
      <c r="G20" s="155"/>
      <c r="H20" s="155"/>
      <c r="I20" s="158"/>
      <c r="J20" s="159" t="s">
        <v>29</v>
      </c>
      <c r="K20" s="158"/>
      <c r="L20" s="159" t="s">
        <v>30</v>
      </c>
      <c r="M20" s="156"/>
    </row>
    <row r="21">
      <c r="A21" s="160"/>
      <c r="B21" s="161" t="s">
        <v>4</v>
      </c>
      <c r="C21" s="162"/>
      <c r="D21" s="163" t="s">
        <v>7</v>
      </c>
      <c r="E21" s="162"/>
      <c r="F21" s="164" t="s">
        <v>33</v>
      </c>
      <c r="G21" s="162"/>
      <c r="H21" s="164" t="s">
        <v>37</v>
      </c>
      <c r="I21" s="162"/>
      <c r="J21" s="164" t="s">
        <v>41</v>
      </c>
      <c r="K21" s="165"/>
      <c r="L21" s="166" t="s">
        <v>64</v>
      </c>
      <c r="M21" s="167">
        <f>COUNTIFS(Classification!$V4:$V279,"mathematical")</f>
        <v>131</v>
      </c>
    </row>
    <row r="22">
      <c r="A22" s="168"/>
      <c r="B22" s="169" t="s">
        <v>9</v>
      </c>
      <c r="C22" s="170">
        <f>COUNTIFS(Classification!$M4:$M249,"extrinsic")</f>
        <v>26</v>
      </c>
      <c r="D22" s="171" t="s">
        <v>416</v>
      </c>
      <c r="E22" s="170">
        <f>COUNTIFS(Classification!$P4:$P249,"Planning")</f>
        <v>20</v>
      </c>
      <c r="F22" s="168" t="s">
        <v>45</v>
      </c>
      <c r="G22" s="170">
        <f>COUNTIFS(Classification!$E4:$E249,"limb")</f>
        <v>10</v>
      </c>
      <c r="H22" s="172" t="s">
        <v>56</v>
      </c>
      <c r="I22" s="170">
        <f>COUNTIFS(Classification!$I4:$I249,"atomic")</f>
        <v>136</v>
      </c>
      <c r="J22" s="172" t="s">
        <v>58</v>
      </c>
      <c r="K22" s="173">
        <f>COUNTIFS(Classification!$R4:$R279,"categorical")</f>
        <v>78</v>
      </c>
      <c r="L22" s="174" t="s">
        <v>65</v>
      </c>
      <c r="M22" s="170">
        <f>COUNTIFS(Classification!$V4:$V279,"biomimetic")</f>
        <v>21</v>
      </c>
    </row>
    <row r="23">
      <c r="A23" s="168"/>
      <c r="B23" s="169" t="s">
        <v>10</v>
      </c>
      <c r="C23" s="170">
        <f>COUNTIFS(Classification!$M4:$M249,"intrinsic")</f>
        <v>4</v>
      </c>
      <c r="D23" s="171" t="s">
        <v>429</v>
      </c>
      <c r="E23" s="170">
        <f>COUNTIFS(Classification!$P4:$P249,"Single-/Multi-step prediction")</f>
        <v>46</v>
      </c>
      <c r="F23" s="168" t="s">
        <v>46</v>
      </c>
      <c r="G23" s="170">
        <f>COUNTIFS(Classification!$E4:$E249,"agent")</f>
        <v>55</v>
      </c>
      <c r="H23" s="172" t="s">
        <v>57</v>
      </c>
      <c r="I23" s="170">
        <f>COUNTIFS(Classification!$I4:$I249,"compound")</f>
        <v>10</v>
      </c>
      <c r="J23" s="172" t="s">
        <v>430</v>
      </c>
      <c r="K23" s="173">
        <f>COUNTIFS(Classification!$R4:$R279,"continuous")</f>
        <v>48</v>
      </c>
      <c r="L23" s="174"/>
      <c r="M23" s="170"/>
    </row>
    <row r="24">
      <c r="A24" s="168"/>
      <c r="B24" s="169" t="s">
        <v>11</v>
      </c>
      <c r="C24" s="170">
        <f>COUNTIFS(Classification!$M4:$M249,"not specified")</f>
        <v>122</v>
      </c>
      <c r="D24" s="171" t="s">
        <v>438</v>
      </c>
      <c r="E24" s="170">
        <f>COUNTIFS(Classification!$P4:$P249,"effect prediction")</f>
        <v>6</v>
      </c>
      <c r="F24" s="168" t="s">
        <v>47</v>
      </c>
      <c r="G24" s="170">
        <f>COUNTIFS(Classification!$E4:$E249,"observer")</f>
        <v>86</v>
      </c>
      <c r="H24" s="172" t="s">
        <v>50</v>
      </c>
      <c r="I24" s="170">
        <f>COUNTIFS(Classification!$I4:$I249,"both")</f>
        <v>6</v>
      </c>
      <c r="J24" s="172" t="s">
        <v>50</v>
      </c>
      <c r="K24" s="173">
        <f>COUNTIFS(Classification!$R4:$R279,"both")</f>
        <v>9</v>
      </c>
      <c r="L24" s="176" t="s">
        <v>31</v>
      </c>
      <c r="M24" s="177"/>
    </row>
    <row r="25">
      <c r="A25" s="160"/>
      <c r="B25" s="178" t="s">
        <v>5</v>
      </c>
      <c r="C25" s="179"/>
      <c r="D25" s="171" t="s">
        <v>203</v>
      </c>
      <c r="E25" s="170">
        <f>COUNTIFS(Classification!$P4:$P249,"language")</f>
        <v>1</v>
      </c>
      <c r="F25" s="180" t="s">
        <v>452</v>
      </c>
      <c r="G25" s="181">
        <v>1.0</v>
      </c>
      <c r="H25" s="182" t="s">
        <v>38</v>
      </c>
      <c r="I25" s="179"/>
      <c r="J25" s="180" t="s">
        <v>11</v>
      </c>
      <c r="K25" s="183">
        <v>17.0</v>
      </c>
      <c r="L25" s="174" t="s">
        <v>66</v>
      </c>
      <c r="M25" s="170">
        <f>COUNTIFS(Classification!$Y4:$Y279,"unsupervised")</f>
        <v>41</v>
      </c>
    </row>
    <row r="26">
      <c r="A26" s="168"/>
      <c r="B26" s="169" t="s">
        <v>464</v>
      </c>
      <c r="C26" s="170">
        <f>COUNTIFS(Classification!$N4:$N249,"Demonstration")</f>
        <v>55</v>
      </c>
      <c r="D26" s="171" t="s">
        <v>465</v>
      </c>
      <c r="E26" s="170">
        <f>COUNTIFS(Classification!$P4:$P249,"recognition")</f>
        <v>78</v>
      </c>
      <c r="F26" s="182" t="s">
        <v>34</v>
      </c>
      <c r="G26" s="179"/>
      <c r="H26" s="172" t="s">
        <v>51</v>
      </c>
      <c r="I26" s="170">
        <f>COUNTIFS(Classification!$J4:$J249,"yes")</f>
        <v>61</v>
      </c>
      <c r="J26" s="182" t="s">
        <v>42</v>
      </c>
      <c r="K26" s="184"/>
      <c r="L26" s="174" t="s">
        <v>67</v>
      </c>
      <c r="M26" s="170">
        <f>COUNTIFS(Classification!$Y4:$Y279,"self-supervised")</f>
        <v>6</v>
      </c>
    </row>
    <row r="27">
      <c r="A27" s="168"/>
      <c r="B27" s="169" t="s">
        <v>474</v>
      </c>
      <c r="C27" s="170">
        <f>COUNTIFS(Classification!$N4:$N249,"exploration")</f>
        <v>16</v>
      </c>
      <c r="D27" s="185" t="s">
        <v>11</v>
      </c>
      <c r="E27" s="181">
        <v>1.0</v>
      </c>
      <c r="F27" s="168" t="s">
        <v>48</v>
      </c>
      <c r="G27" s="170">
        <f>COUNTIFS(Classification!$F4:$F249,"extroceptive")</f>
        <v>113</v>
      </c>
      <c r="H27" s="172" t="s">
        <v>52</v>
      </c>
      <c r="I27" s="170">
        <f>COUNTIFS(Classification!$J4:$J249,"no")</f>
        <v>91</v>
      </c>
      <c r="J27" s="172" t="s">
        <v>51</v>
      </c>
      <c r="K27" s="173">
        <f>COUNTIFS(Classification!$S4:$S279,"yes")</f>
        <v>46</v>
      </c>
      <c r="L27" s="174" t="s">
        <v>68</v>
      </c>
      <c r="M27" s="170">
        <f>COUNTIFS(Classification!$Y4:$Y279,"semi-supervised")</f>
        <v>8</v>
      </c>
    </row>
    <row r="28">
      <c r="A28" s="168"/>
      <c r="B28" s="169" t="s">
        <v>481</v>
      </c>
      <c r="C28" s="170">
        <f>COUNTIFS(Classification!$N4:$N249,"Ground truth")</f>
        <v>64</v>
      </c>
      <c r="D28" s="187" t="s">
        <v>8</v>
      </c>
      <c r="E28" s="179"/>
      <c r="F28" s="168" t="s">
        <v>49</v>
      </c>
      <c r="G28" s="170">
        <f>COUNTIFS(Classification!$F4:$F249,"proprioceptive")</f>
        <v>11</v>
      </c>
      <c r="H28" s="182" t="s">
        <v>39</v>
      </c>
      <c r="I28" s="179"/>
      <c r="J28" s="172" t="s">
        <v>52</v>
      </c>
      <c r="K28" s="173">
        <f>COUNTIFS(Classification!$S4:$S279,"no")</f>
        <v>91</v>
      </c>
      <c r="L28" s="174" t="s">
        <v>69</v>
      </c>
      <c r="M28" s="170">
        <f>COUNTIFS(Classification!$Y4:$Y279,"supervised")</f>
        <v>94</v>
      </c>
    </row>
    <row r="29">
      <c r="A29" s="168"/>
      <c r="B29" s="169" t="s">
        <v>495</v>
      </c>
      <c r="C29" s="170">
        <f>COUNTIFS(Classification!$N4:$N249,"hard coded")</f>
        <v>9</v>
      </c>
      <c r="D29" s="171" t="s">
        <v>26</v>
      </c>
      <c r="E29" s="170">
        <f>COUNTIFS(Classification!$Q4:$Q249,"online")</f>
        <v>25</v>
      </c>
      <c r="F29" s="168" t="s">
        <v>50</v>
      </c>
      <c r="G29" s="170">
        <f>COUNTIFS(Classification!$F4:$F249,"both")</f>
        <v>27</v>
      </c>
      <c r="H29" s="172" t="s">
        <v>51</v>
      </c>
      <c r="I29" s="170">
        <f>COUNTIFS(Classification!$K4:$K249,"yes")</f>
        <v>63</v>
      </c>
      <c r="J29" s="180" t="s">
        <v>11</v>
      </c>
      <c r="K29" s="183">
        <v>15.0</v>
      </c>
      <c r="L29" s="174" t="s">
        <v>11</v>
      </c>
      <c r="M29" s="188">
        <v>3.0</v>
      </c>
    </row>
    <row r="30">
      <c r="A30" s="168"/>
      <c r="B30" s="169" t="s">
        <v>17</v>
      </c>
      <c r="C30" s="170">
        <f>COUNTIFS(Classification!$N4:$N249,"combination")</f>
        <v>5</v>
      </c>
      <c r="D30" s="171" t="s">
        <v>28</v>
      </c>
      <c r="E30" s="170">
        <f>COUNTIFS(Classification!$Q4:$Q249,"offline")</f>
        <v>125</v>
      </c>
      <c r="F30" s="180" t="s">
        <v>452</v>
      </c>
      <c r="G30" s="181">
        <v>1.0</v>
      </c>
      <c r="H30" s="172" t="s">
        <v>52</v>
      </c>
      <c r="I30" s="170">
        <f>COUNTIFS(Classification!$K4:$K249,"no")</f>
        <v>88</v>
      </c>
      <c r="J30" s="182" t="s">
        <v>43</v>
      </c>
      <c r="K30" s="34"/>
      <c r="L30" s="176" t="s">
        <v>32</v>
      </c>
      <c r="M30" s="177"/>
    </row>
    <row r="31">
      <c r="A31" s="88"/>
      <c r="B31" s="185" t="s">
        <v>11</v>
      </c>
      <c r="C31" s="181">
        <v>3.0</v>
      </c>
      <c r="D31" s="189" t="s">
        <v>11</v>
      </c>
      <c r="E31" s="190">
        <v>2.0</v>
      </c>
      <c r="F31" s="182" t="s">
        <v>516</v>
      </c>
      <c r="G31" s="179"/>
      <c r="H31" s="180" t="s">
        <v>11</v>
      </c>
      <c r="I31" s="181">
        <v>1.0</v>
      </c>
      <c r="J31" s="172" t="s">
        <v>60</v>
      </c>
      <c r="K31" s="173">
        <f>COUNTIFS(Classification!$T4:$T279,"unidirectional")</f>
        <v>98</v>
      </c>
      <c r="L31" s="174" t="s">
        <v>181</v>
      </c>
      <c r="M31" s="170">
        <f>COUNTIFS(Classification!$Z4:$Z279,"Combination")+countifs(Classification!$Z4:$Z279,"Virtual Reality")</f>
        <v>4</v>
      </c>
    </row>
    <row r="32">
      <c r="A32" s="160"/>
      <c r="B32" s="178" t="s">
        <v>6</v>
      </c>
      <c r="C32" s="179"/>
      <c r="D32" s="196"/>
      <c r="E32" s="197"/>
      <c r="F32" s="168" t="s">
        <v>51</v>
      </c>
      <c r="G32" s="170">
        <f>COUNTIFS(Classification!$G4:$G249,"yes")</f>
        <v>27</v>
      </c>
      <c r="H32" s="182" t="s">
        <v>40</v>
      </c>
      <c r="I32" s="179"/>
      <c r="J32" s="172" t="s">
        <v>61</v>
      </c>
      <c r="K32" s="173">
        <f>COUNTIFS(Classification!$T4:$T279,"bidirectional")</f>
        <v>17</v>
      </c>
      <c r="L32" s="174" t="s">
        <v>72</v>
      </c>
      <c r="M32" s="170">
        <f>COUNTIFS(Classification!$Z4:$Z279,"Simulation")</f>
        <v>21</v>
      </c>
    </row>
    <row r="33">
      <c r="A33" s="168"/>
      <c r="B33" s="169" t="s">
        <v>18</v>
      </c>
      <c r="C33" s="170">
        <f>COUNTIFS(Classification!$O4:$O249,"optimization")</f>
        <v>21</v>
      </c>
      <c r="D33" s="196"/>
      <c r="E33" s="197"/>
      <c r="F33" s="168" t="s">
        <v>52</v>
      </c>
      <c r="G33" s="170">
        <f>COUNTIFS(Classification!$G4:$G249,"no")</f>
        <v>125</v>
      </c>
      <c r="H33" s="172" t="s">
        <v>51</v>
      </c>
      <c r="I33" s="170">
        <f>COUNTIFS(Classification!$L4:$L249,"yes")</f>
        <v>146</v>
      </c>
      <c r="J33" s="182" t="s">
        <v>551</v>
      </c>
      <c r="K33" s="34"/>
      <c r="L33" s="174" t="s">
        <v>552</v>
      </c>
      <c r="M33" s="170">
        <f>COUNTIFS(Classification!$Z4:$Z279,"real robot")</f>
        <v>46</v>
      </c>
    </row>
    <row r="34">
      <c r="A34" s="168"/>
      <c r="B34" s="169" t="s">
        <v>19</v>
      </c>
      <c r="C34" s="170">
        <f>COUNTIFS(Classification!$O4:$O249,"inference")</f>
        <v>18</v>
      </c>
      <c r="D34" s="196"/>
      <c r="E34" s="197"/>
      <c r="F34" s="182" t="s">
        <v>36</v>
      </c>
      <c r="G34" s="179"/>
      <c r="H34" s="172" t="s">
        <v>52</v>
      </c>
      <c r="I34" s="170">
        <f>COUNTIFS(Classification!$L4:$L249,"no")</f>
        <v>5</v>
      </c>
      <c r="J34" s="172" t="s">
        <v>62</v>
      </c>
      <c r="K34" s="173">
        <f>COUNTIFS(Classification!$U4:$U279,"environment")</f>
        <v>42</v>
      </c>
      <c r="L34" s="174" t="s">
        <v>74</v>
      </c>
      <c r="M34" s="170">
        <f>COUNTIFS(Classification!$Z4:$Z279,"benchmark")</f>
        <v>80</v>
      </c>
    </row>
    <row r="35">
      <c r="A35" s="168"/>
      <c r="B35" s="169" t="s">
        <v>20</v>
      </c>
      <c r="C35" s="170">
        <f>COUNTIFS(Classification!$O4:$O249,"classification")</f>
        <v>78</v>
      </c>
      <c r="D35" s="196"/>
      <c r="E35" s="197"/>
      <c r="F35" s="168" t="s">
        <v>53</v>
      </c>
      <c r="G35" s="170">
        <f>COUNTIFS(Classification!$H4:$H249,"global")</f>
        <v>88</v>
      </c>
      <c r="H35" s="200" t="s">
        <v>11</v>
      </c>
      <c r="I35" s="190">
        <v>1.0</v>
      </c>
      <c r="J35" s="172" t="s">
        <v>63</v>
      </c>
      <c r="K35" s="173">
        <f>COUNTIFS(Classification!$U4:$U279,"body")</f>
        <v>65</v>
      </c>
      <c r="L35" s="201" t="s">
        <v>11</v>
      </c>
      <c r="M35" s="202">
        <v>1.0</v>
      </c>
    </row>
    <row r="36">
      <c r="A36" s="168"/>
      <c r="B36" s="169" t="s">
        <v>21</v>
      </c>
      <c r="C36" s="170">
        <f>COUNTIFS(Classification!$O4:$O249,"regression")</f>
        <v>33</v>
      </c>
      <c r="D36" s="203"/>
      <c r="E36" s="204"/>
      <c r="F36" s="168" t="s">
        <v>54</v>
      </c>
      <c r="G36" s="170">
        <f>COUNTIFS(Classification!$H4:$H249,"meso")</f>
        <v>55</v>
      </c>
      <c r="I36" s="204"/>
      <c r="J36" s="172" t="s">
        <v>50</v>
      </c>
      <c r="K36" s="173">
        <f>COUNTIFS(Classification!$U4:$U279,"both")</f>
        <v>25</v>
      </c>
      <c r="L36" s="203"/>
      <c r="M36" s="204"/>
    </row>
    <row r="37">
      <c r="A37" s="88"/>
      <c r="B37" s="205" t="s">
        <v>11</v>
      </c>
      <c r="C37" s="206">
        <v>2.0</v>
      </c>
      <c r="E37" s="204"/>
      <c r="F37" s="174" t="s">
        <v>55</v>
      </c>
      <c r="G37" s="170">
        <f>COUNTIFS(Classification!$H4:$H249,"local")</f>
        <v>7</v>
      </c>
      <c r="I37" s="204"/>
      <c r="J37" s="200" t="s">
        <v>11</v>
      </c>
      <c r="K37" s="207">
        <v>20.0</v>
      </c>
      <c r="L37" s="203"/>
      <c r="M37" s="204"/>
    </row>
    <row r="38">
      <c r="B38" s="208"/>
      <c r="C38" s="209"/>
      <c r="D38" s="208"/>
      <c r="E38" s="209"/>
      <c r="F38" s="210" t="s">
        <v>452</v>
      </c>
      <c r="G38" s="211">
        <v>2.0</v>
      </c>
      <c r="H38" s="212"/>
      <c r="I38" s="209"/>
      <c r="J38" s="212"/>
      <c r="K38" s="212"/>
      <c r="L38" s="208"/>
      <c r="M38" s="209"/>
    </row>
    <row r="39">
      <c r="B39" s="208"/>
      <c r="C39" s="212"/>
      <c r="D39" s="212"/>
      <c r="E39" s="212"/>
      <c r="F39" s="212"/>
      <c r="G39" s="212"/>
      <c r="H39" s="212"/>
      <c r="I39" s="212"/>
      <c r="J39" s="212"/>
      <c r="K39" s="212"/>
      <c r="L39" s="212"/>
      <c r="M39" s="209"/>
    </row>
    <row r="42">
      <c r="L42" s="143"/>
      <c r="M42" s="143"/>
      <c r="N42" s="143"/>
    </row>
    <row r="45">
      <c r="K45" s="143"/>
    </row>
  </sheetData>
  <mergeCells count="47">
    <mergeCell ref="H25:I25"/>
    <mergeCell ref="J21:K21"/>
    <mergeCell ref="L24:M24"/>
    <mergeCell ref="L30:M30"/>
    <mergeCell ref="L20:M20"/>
    <mergeCell ref="J20:K20"/>
    <mergeCell ref="H21:I21"/>
    <mergeCell ref="H28:I28"/>
    <mergeCell ref="B12:K12"/>
    <mergeCell ref="G13:H13"/>
    <mergeCell ref="E13:F13"/>
    <mergeCell ref="B13:D13"/>
    <mergeCell ref="J30:K30"/>
    <mergeCell ref="D28:E28"/>
    <mergeCell ref="B32:C32"/>
    <mergeCell ref="M7:U7"/>
    <mergeCell ref="B7:L7"/>
    <mergeCell ref="J8:L8"/>
    <mergeCell ref="M8:O8"/>
    <mergeCell ref="R8:S8"/>
    <mergeCell ref="T8:U8"/>
    <mergeCell ref="H8:I8"/>
    <mergeCell ref="E8:G8"/>
    <mergeCell ref="B8:D8"/>
    <mergeCell ref="N12:Q13"/>
    <mergeCell ref="L12:M13"/>
    <mergeCell ref="I13:K13"/>
    <mergeCell ref="R12:U13"/>
    <mergeCell ref="P8:Q8"/>
    <mergeCell ref="F26:G26"/>
    <mergeCell ref="J26:K26"/>
    <mergeCell ref="F21:G21"/>
    <mergeCell ref="D21:E21"/>
    <mergeCell ref="F20:I20"/>
    <mergeCell ref="B20:E20"/>
    <mergeCell ref="B25:C25"/>
    <mergeCell ref="B21:C21"/>
    <mergeCell ref="F31:G31"/>
    <mergeCell ref="F34:G34"/>
    <mergeCell ref="J33:K33"/>
    <mergeCell ref="H32:I32"/>
    <mergeCell ref="T3:U3"/>
    <mergeCell ref="E3:J3"/>
    <mergeCell ref="O3:S3"/>
    <mergeCell ref="K3:N3"/>
    <mergeCell ref="B2:U2"/>
    <mergeCell ref="B3:D3"/>
  </mergeCells>
  <printOptions gridLines="1" horizontalCentered="1"/>
  <pageMargins bottom="0.75" footer="0.0" header="0.0" left="0.7" right="0.7" top="0.75"/>
  <pageSetup paperSize="9" cellComments="atEnd" orientation="landscape" pageOrder="overThenDown"/>
  <drawing r:id="rId1"/>
</worksheet>
</file>